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RA-P02-F02" sheetId="1" r:id="rId1"/>
    <sheet name="ecosistemas" sheetId="2" r:id="rId2"/>
    <sheet name="proyecto" sheetId="3" r:id="rId3"/>
    <sheet name="Pensa borr" sheetId="4" r:id="rId4"/>
    <sheet name="biotecno" sheetId="5" r:id="rId5"/>
    <sheet name="pensamiento" sheetId="6" r:id="rId6"/>
  </sheets>
  <externalReferences>
    <externalReference r:id="rId9"/>
  </externalReferences>
  <definedNames>
    <definedName name="PROGRAMAS">'[1]Hoja2'!$A$1:$A$14</definedName>
    <definedName name="REPORTE">'[1]Hoja2'!$E$1:$E$3</definedName>
    <definedName name="SEDE">'[1]Hoja2'!$C$1:$C$4</definedName>
  </definedNames>
  <calcPr fullCalcOnLoad="1"/>
</workbook>
</file>

<file path=xl/sharedStrings.xml><?xml version="1.0" encoding="utf-8"?>
<sst xmlns="http://schemas.openxmlformats.org/spreadsheetml/2006/main" count="457" uniqueCount="199">
  <si>
    <t>C.C.</t>
  </si>
  <si>
    <t>PROGRAMA</t>
  </si>
  <si>
    <t>SISTEMA DE GESTION DE LA CALIDAD</t>
  </si>
  <si>
    <t>HOJA 1 DE 1</t>
  </si>
  <si>
    <t>VERSION: 01</t>
  </si>
  <si>
    <t>No</t>
  </si>
  <si>
    <t xml:space="preserve">AÑO: </t>
  </si>
  <si>
    <t>PERIODO</t>
  </si>
  <si>
    <t>DOCENTE RESPONSABLE</t>
  </si>
  <si>
    <t>DIRECTOR DE PROGRAMA</t>
  </si>
  <si>
    <t>SECRETARIO ACADÉMICO</t>
  </si>
  <si>
    <t>ACUERDO No</t>
  </si>
  <si>
    <t>RESOLUCIÓN No</t>
  </si>
  <si>
    <t>NOTA UNICA</t>
  </si>
  <si>
    <t>CREAD</t>
  </si>
  <si>
    <t>GRUPO</t>
  </si>
  <si>
    <t>NOMBRE DE LA ASIGNATURA</t>
  </si>
  <si>
    <t>COÓDIGO DE LA ASIGNATURA</t>
  </si>
  <si>
    <t>ADICION EN LISTA</t>
  </si>
  <si>
    <t>CONVOCATORIA INSTITUCIONAL</t>
  </si>
  <si>
    <t>CORRECCION DE NOTA</t>
  </si>
  <si>
    <t>CURSO LIBRE</t>
  </si>
  <si>
    <t>CURSO ESPECIAL</t>
  </si>
  <si>
    <t>ASIGNATURA TUTORIAL</t>
  </si>
  <si>
    <t>VALIDACIÓN</t>
  </si>
  <si>
    <t>NOMBRE DEL DOCENTE:</t>
  </si>
  <si>
    <t>CÓDIGO DE ESTUDIANTE</t>
  </si>
  <si>
    <t>APELLIDOS Y NOMBRES DE LOS ESTUDIANTES</t>
  </si>
  <si>
    <t>GESTIÓN DE ADMISIONES REGISTRO Y CONTROL ACADÉMICO</t>
  </si>
  <si>
    <t>FECHA:</t>
  </si>
  <si>
    <t xml:space="preserve">ACTO ADMISTRATIVO:    CA __  CD__ </t>
  </si>
  <si>
    <t>CA: CONSEJO ACADÉMICO CD: CONSEJO DIRECTIVO</t>
  </si>
  <si>
    <t xml:space="preserve">REPORTE DE NOVEDADES ACADEMICAS                                          </t>
  </si>
  <si>
    <t>MODALIDAD DISTANCIA</t>
  </si>
  <si>
    <r>
      <t xml:space="preserve">NOTA: </t>
    </r>
    <r>
      <rPr>
        <sz val="8"/>
        <color indexed="8"/>
        <rFont val="Verdana"/>
        <family val="2"/>
      </rPr>
      <t xml:space="preserve">No Tachar, Borrar o Repisar - (Diligenciar en letra clara) </t>
    </r>
    <r>
      <rPr>
        <b/>
        <sz val="8"/>
        <color indexed="8"/>
        <rFont val="Verdana"/>
        <family val="2"/>
      </rPr>
      <t>TIPO DE NOVEDAD</t>
    </r>
    <r>
      <rPr>
        <sz val="8"/>
        <color indexed="8"/>
        <rFont val="Verdana"/>
        <family val="2"/>
      </rPr>
      <t xml:space="preserve"> (Marque con una X el la casilla correspondiente)</t>
    </r>
  </si>
  <si>
    <t>CÓDIGO: RA-PO2-FO2</t>
  </si>
  <si>
    <t>LICENCIATURA CIENCIAS NATURALES Y ED. AMBIENTAL</t>
  </si>
  <si>
    <t>2013-B</t>
  </si>
  <si>
    <t>B</t>
  </si>
  <si>
    <t>HAMMES R GARAVITO S</t>
  </si>
  <si>
    <t>X</t>
  </si>
  <si>
    <t>CALDERON RUBIO JEIMY MARCELA</t>
  </si>
  <si>
    <t>TECNOLOGIA  REGENCIA EN FARMACIA</t>
  </si>
  <si>
    <t>BIOLOGIA CELULAR</t>
  </si>
  <si>
    <t>TUNAL</t>
  </si>
  <si>
    <t>BIOLOGIA</t>
  </si>
  <si>
    <t>2014-A</t>
  </si>
  <si>
    <t xml:space="preserve">CONVENIO DE COOPERACION UNIVERSIDAD DEL TOLIMA - RED ALMA MATER  </t>
  </si>
  <si>
    <t>FORMATO PARA REGISTRO Y CONTROL DE NOTAS</t>
  </si>
  <si>
    <t>PERIODO ACADÉMICO: 2012A</t>
  </si>
  <si>
    <t>CREAD BOGOTÁ</t>
  </si>
  <si>
    <t>Nombre del Programa:</t>
  </si>
  <si>
    <t>Semestre:</t>
  </si>
  <si>
    <t>Nombre del tutor(a):</t>
  </si>
  <si>
    <t>HAMMES R GARAVITO</t>
  </si>
  <si>
    <t>Nombre del Curso:</t>
  </si>
  <si>
    <t>Grupo:</t>
  </si>
  <si>
    <t>Código del Curso:</t>
  </si>
  <si>
    <t>Total estudiantes:</t>
  </si>
  <si>
    <t>Teléfono fijo:</t>
  </si>
  <si>
    <t>Celular:</t>
  </si>
  <si>
    <t>Sede:</t>
  </si>
  <si>
    <t>E-mail:</t>
  </si>
  <si>
    <t>HAMMESRGARAVITO@GMAIL.COM</t>
  </si>
  <si>
    <t>No.</t>
  </si>
  <si>
    <t>CÓDIGO ESTUDIANTIL</t>
  </si>
  <si>
    <t>APELLIDOS Y NOMBRES COMPLETOS</t>
  </si>
  <si>
    <t>EVALUACIÓN PERMANENTE</t>
  </si>
  <si>
    <t>C1</t>
  </si>
  <si>
    <t>En caso de perder el 100%</t>
  </si>
  <si>
    <t>100% Def.= (100%+C2)/2</t>
  </si>
  <si>
    <t>Reporte de Novedad o Estudiante 100%</t>
  </si>
  <si>
    <t>C2</t>
  </si>
  <si>
    <t>Observaciones:</t>
  </si>
  <si>
    <t>Firma y Cédula</t>
  </si>
  <si>
    <t xml:space="preserve">BALSERO ANZOLA BRYAN ALFONSO </t>
  </si>
  <si>
    <t xml:space="preserve">BARRERO SIERRA WILLIAM HERNAN </t>
  </si>
  <si>
    <t xml:space="preserve">BARRETO DIAZ ASTRID </t>
  </si>
  <si>
    <t xml:space="preserve">BOHORQUEZ MEJIA LUCELIS </t>
  </si>
  <si>
    <t xml:space="preserve"> BOHORQUEZ PERILLA NIDIA AMPARO </t>
  </si>
  <si>
    <t xml:space="preserve">CASTILLO LOPEZ ZULY ELIBETH </t>
  </si>
  <si>
    <t xml:space="preserve">CASTRO SARMIENTO CAROLINA </t>
  </si>
  <si>
    <t xml:space="preserve">FRANCO RODRIGUEZ KAREN YURANY </t>
  </si>
  <si>
    <t xml:space="preserve">ÑUNGO SANCHEZ JAIR </t>
  </si>
  <si>
    <t xml:space="preserve">RENGIFO IBARGUEN SANDRA MILENA </t>
  </si>
  <si>
    <t>RODRIGUEZ SANCHEZ ASTRID CONSTANZA</t>
  </si>
  <si>
    <t xml:space="preserve">ROJAS BERMUDEZ ALEXIS </t>
  </si>
  <si>
    <t xml:space="preserve">ROSERO JIMENEZ MARIA CRISTINA </t>
  </si>
  <si>
    <t>SESQUILE RUBIO LUZ MERY</t>
  </si>
  <si>
    <t>Licenciatura Ciencias Naturales y</t>
  </si>
  <si>
    <t>Licenciatura Ciencias Naturales</t>
  </si>
  <si>
    <t xml:space="preserve"> ANZOLA MAHECHA AZULITH </t>
  </si>
  <si>
    <t xml:space="preserve"> ARIZA OVALLE YENY PAOLA </t>
  </si>
  <si>
    <t xml:space="preserve"> BAUTISTA MARTINEZ ANGELA VICTORIA </t>
  </si>
  <si>
    <t xml:space="preserve"> BEJARANO ALVARADO DIANA MARCELA </t>
  </si>
  <si>
    <t xml:space="preserve"> BERRIOS VELOSA DINEIDA </t>
  </si>
  <si>
    <t xml:space="preserve">BLANCA MATILDE MURILLO VEGA </t>
  </si>
  <si>
    <t xml:space="preserve"> CASTRILLON GARCIA NORELY </t>
  </si>
  <si>
    <t xml:space="preserve"> CRUZ CAIPA LEIDY ANDREA </t>
  </si>
  <si>
    <t xml:space="preserve"> GALVIS TORRES OSCAR LEOPOLDO </t>
  </si>
  <si>
    <t xml:space="preserve">GOMEZ BELLO YEYMI MABEL </t>
  </si>
  <si>
    <t xml:space="preserve"> LOPEZ RODRIGUEZ JAIRO </t>
  </si>
  <si>
    <t xml:space="preserve"> LOZANO TUNJANO LUZ DEISY </t>
  </si>
  <si>
    <t xml:space="preserve"> MARTINEZ PUENTES YULI TATIANA </t>
  </si>
  <si>
    <t xml:space="preserve"> MASMELA PACHON JENNY PAOLA </t>
  </si>
  <si>
    <t xml:space="preserve"> NOMEZQUE JOYA MARIA DEL PILAR </t>
  </si>
  <si>
    <t xml:space="preserve"> ORTEGA BENAVIDEZ ENITH YISELI </t>
  </si>
  <si>
    <t xml:space="preserve">PARRADO HERNANDÉZ MARIA INELDA </t>
  </si>
  <si>
    <t xml:space="preserve"> PERDOMO MORALES NINI JOHANNA </t>
  </si>
  <si>
    <t xml:space="preserve"> PINILLLA PUENTES PAOLA MAYERLI </t>
  </si>
  <si>
    <t xml:space="preserve"> ROMERO MARIN MARIA NELA </t>
  </si>
  <si>
    <t xml:space="preserve"> SUAREZ TAMARA ALIX ADRIANA </t>
  </si>
  <si>
    <t xml:space="preserve"> VARON AGUIRRE DIANA SOFIA</t>
  </si>
  <si>
    <t>PENSAMIENTO Y ACCION PARA APRENDIZAJE CIENTIFICO</t>
  </si>
  <si>
    <t>1101455-</t>
  </si>
  <si>
    <t>UNIVERSIDAD    DEL     TOLIMA     IDEAD    CREAD    BOGOTA</t>
  </si>
  <si>
    <t xml:space="preserve">SUS NOTAS HASTA EL DIA </t>
  </si>
  <si>
    <t>HAMMES  R   GARAVITO  S</t>
  </si>
  <si>
    <t>CRITERIOS    DE  EVALUACION    PORTAFOLIO</t>
  </si>
  <si>
    <t>A= Asistencia</t>
  </si>
  <si>
    <t>M=Mapa Conceptual</t>
  </si>
  <si>
    <t>60% TUTORIAS</t>
  </si>
  <si>
    <t>Mapas</t>
  </si>
  <si>
    <t>EJR</t>
  </si>
  <si>
    <t>Controles</t>
  </si>
  <si>
    <t>T. Tutorial</t>
  </si>
  <si>
    <t>R Videos</t>
  </si>
  <si>
    <t>Laboratorios</t>
  </si>
  <si>
    <t>DEF</t>
  </si>
  <si>
    <t>total</t>
  </si>
  <si>
    <t>Total</t>
  </si>
  <si>
    <t>Fulanito Tal Cual Prueba</t>
  </si>
  <si>
    <t>ENSAYO</t>
  </si>
  <si>
    <t>Preguntas Generad</t>
  </si>
  <si>
    <t>def+AK8:AP30</t>
  </si>
  <si>
    <t>obs</t>
  </si>
  <si>
    <t>real</t>
  </si>
  <si>
    <t>clase</t>
  </si>
  <si>
    <t>foro</t>
  </si>
  <si>
    <t>OK</t>
  </si>
  <si>
    <t>def+AK7:AK26</t>
  </si>
  <si>
    <t xml:space="preserve">AVILA LOZANO ANA MARIA </t>
  </si>
  <si>
    <t xml:space="preserve">RODRIGUEZ GORDILLO DANNA CAMILA </t>
  </si>
  <si>
    <t xml:space="preserve">MARTINEZ OVALLE DIANA PATRICIA </t>
  </si>
  <si>
    <t xml:space="preserve">GOMEZ GOMEZ YEIMI ESTEFANIA </t>
  </si>
  <si>
    <t xml:space="preserve">LANCHEROS GONZALEZ KAREN VIVIANA </t>
  </si>
  <si>
    <t xml:space="preserve">ALBA SANCHEZ ANGIE VIVIANA </t>
  </si>
  <si>
    <t xml:space="preserve">QUEMBA GONZALEZ LUIS MIGUEL </t>
  </si>
  <si>
    <t xml:space="preserve">NARLY JAZMIN CHINGATÉ VALENCIA </t>
  </si>
  <si>
    <t xml:space="preserve">RUGE URBANO MARLENE JOHANNA </t>
  </si>
  <si>
    <t xml:space="preserve">CRUZ BARATO BIBIAN CAROLINA </t>
  </si>
  <si>
    <t xml:space="preserve">ESCAMILLA CRISTOFER </t>
  </si>
  <si>
    <t xml:space="preserve">BENAVIDES ZAMBRANO SANDRA </t>
  </si>
  <si>
    <t xml:space="preserve">MARTINEZ LEZAMA LUZ ELENA </t>
  </si>
  <si>
    <t xml:space="preserve">GONZALEZ OSORIO JONNATHAN </t>
  </si>
  <si>
    <t xml:space="preserve">ROA MOLANO BELINDA CELINA </t>
  </si>
  <si>
    <t xml:space="preserve">FAJARDO FAJARDO LUZ NIDIA </t>
  </si>
  <si>
    <t xml:space="preserve">NAJAR CARO MARIA DEL CARMEN </t>
  </si>
  <si>
    <t xml:space="preserve">EMILY KARINA PARRA CASTAÑEDA </t>
  </si>
  <si>
    <t xml:space="preserve">JUVINAO ORTIZ JULIE ANDREA </t>
  </si>
  <si>
    <t xml:space="preserve">TENJO BENITEZ MONICA JANETHE </t>
  </si>
  <si>
    <t xml:space="preserve">MUNEVAR RAIGOSO CAROLINA </t>
  </si>
  <si>
    <t xml:space="preserve">RAMIREZ CERINZA DIANA MARCELA </t>
  </si>
  <si>
    <t xml:space="preserve">VILLAMIL CRUZ JOSE MIGUEL </t>
  </si>
  <si>
    <t xml:space="preserve">MERA CASTAÑEDA KATHERIN NIKOL </t>
  </si>
  <si>
    <t xml:space="preserve">GAMEZ COLMENARES CINDY VANESSA </t>
  </si>
  <si>
    <t xml:space="preserve">TORRIJOS BERRIO PAULA ANDREA </t>
  </si>
  <si>
    <t xml:space="preserve">ALVAREZ CHAVES OSIRIS ROCIO </t>
  </si>
  <si>
    <t xml:space="preserve">ALVAREZ GOMEZ SONIA DEISY </t>
  </si>
  <si>
    <t xml:space="preserve">BECERRA AVILA MARIA DEL PILAR </t>
  </si>
  <si>
    <t xml:space="preserve">BUITRAGO GONZALEZ DIANA CATERINE </t>
  </si>
  <si>
    <t xml:space="preserve">CARVAJAL AVELLANEDA YADIRA DEL PILAR </t>
  </si>
  <si>
    <t xml:space="preserve">CASTILLO TAPIERO CARLOS IVAN </t>
  </si>
  <si>
    <t xml:space="preserve">CHACON MORA SINDY MILENA </t>
  </si>
  <si>
    <t xml:space="preserve">DIAZ OTALORA DAVID LEANDRO </t>
  </si>
  <si>
    <t xml:space="preserve">ESPITIA ZARATE ADRIANA </t>
  </si>
  <si>
    <t xml:space="preserve">HERNANDEZ COLLAZOS LEDY STEFANY </t>
  </si>
  <si>
    <t xml:space="preserve">IBAÑEZ ORDUY EDUIN ANTONIO </t>
  </si>
  <si>
    <t xml:space="preserve">JARA CONTRERAS LIDYS ROCIO </t>
  </si>
  <si>
    <t xml:space="preserve">LOPEZ CASALLAS AIDA MARCELA  </t>
  </si>
  <si>
    <t xml:space="preserve">LOZANO LEGUIZAMON SANDRA CECILIA </t>
  </si>
  <si>
    <t xml:space="preserve">MATEUS CHILATRA MARIA ROMELIA </t>
  </si>
  <si>
    <t xml:space="preserve">MORENO ENSIZO MARTHA </t>
  </si>
  <si>
    <t xml:space="preserve">MUETE MORENO JANNETH EMILSE </t>
  </si>
  <si>
    <t xml:space="preserve">PASSOS RODRIGUEZ YEIMMY JOHANNA </t>
  </si>
  <si>
    <t xml:space="preserve">QUIROGA ARIAS DIANA MARCELA </t>
  </si>
  <si>
    <t xml:space="preserve">RODRIGUEZ LEGUIZAMON VICTOR MAURICIO </t>
  </si>
  <si>
    <t xml:space="preserve">ROJAS TORRES LEIDY LORENA </t>
  </si>
  <si>
    <t xml:space="preserve">ROMERO FIGUEROA CAROLINA </t>
  </si>
  <si>
    <t xml:space="preserve">SÁNCHEZ DÍAZ ANA MARÍA </t>
  </si>
  <si>
    <t xml:space="preserve">TORRES VARELA EDWIN FERNEY </t>
  </si>
  <si>
    <t xml:space="preserve">VIZCAINO DUARTE YEIMY LORENA </t>
  </si>
  <si>
    <t>ok</t>
  </si>
  <si>
    <t>BENAVIDEZ SANDRA</t>
  </si>
  <si>
    <t>ALBA SANCHEZ ANGIE VIVIANA</t>
  </si>
  <si>
    <t>MALDONADO ADRIANA</t>
  </si>
  <si>
    <t>BEJARANO NIVER JULIAN</t>
  </si>
  <si>
    <t>ok,ok</t>
  </si>
  <si>
    <t>foros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</si>
</sst>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000000"/>
    <numFmt numFmtId="173" formatCode="00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00000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.5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11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22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0.5"/>
      <color indexed="8"/>
      <name val="Courier New"/>
      <family val="3"/>
    </font>
    <font>
      <sz val="10"/>
      <color indexed="10"/>
      <name val="Arial"/>
      <family val="2"/>
    </font>
    <font>
      <sz val="10.5"/>
      <color indexed="10"/>
      <name val="Courier New"/>
      <family val="3"/>
    </font>
    <font>
      <sz val="9"/>
      <color indexed="8"/>
      <name val="Courier New"/>
      <family val="3"/>
    </font>
    <font>
      <sz val="11"/>
      <color indexed="8"/>
      <name val="Courier New"/>
      <family val="3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sz val="10"/>
      <color indexed="8"/>
      <name val="Verdana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22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0.5"/>
      <color theme="1"/>
      <name val="Courier New"/>
      <family val="3"/>
    </font>
    <font>
      <sz val="10"/>
      <color rgb="FFFF0000"/>
      <name val="Arial"/>
      <family val="2"/>
    </font>
    <font>
      <sz val="10.5"/>
      <color rgb="FFFF0000"/>
      <name val="Courier New"/>
      <family val="3"/>
    </font>
    <font>
      <sz val="9"/>
      <color theme="1"/>
      <name val="Courier New"/>
      <family val="3"/>
    </font>
    <font>
      <sz val="11"/>
      <color theme="1"/>
      <name val="Courier New"/>
      <family val="3"/>
    </font>
    <font>
      <sz val="9"/>
      <color rgb="FF000000"/>
      <name val="Courier New"/>
      <family val="3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7" fillId="0" borderId="13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1" xfId="0" applyFont="1" applyBorder="1" applyAlignment="1">
      <alignment/>
    </xf>
    <xf numFmtId="0" fontId="69" fillId="0" borderId="12" xfId="0" applyFont="1" applyBorder="1" applyAlignment="1">
      <alignment horizontal="left"/>
    </xf>
    <xf numFmtId="3" fontId="67" fillId="0" borderId="11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67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3" fontId="67" fillId="0" borderId="16" xfId="0" applyNumberFormat="1" applyFont="1" applyBorder="1" applyAlignment="1" quotePrefix="1">
      <alignment horizontal="center"/>
    </xf>
    <xf numFmtId="173" fontId="67" fillId="0" borderId="20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/>
    </xf>
    <xf numFmtId="0" fontId="67" fillId="0" borderId="16" xfId="0" applyFont="1" applyBorder="1" applyAlignment="1">
      <alignment/>
    </xf>
    <xf numFmtId="174" fontId="67" fillId="0" borderId="20" xfId="0" applyNumberFormat="1" applyFont="1" applyFill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7" xfId="0" applyFont="1" applyBorder="1" applyAlignment="1">
      <alignment/>
    </xf>
    <xf numFmtId="174" fontId="67" fillId="0" borderId="23" xfId="0" applyNumberFormat="1" applyFont="1" applyFill="1" applyBorder="1" applyAlignment="1">
      <alignment horizontal="center"/>
    </xf>
    <xf numFmtId="0" fontId="67" fillId="0" borderId="0" xfId="0" applyFont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9" fillId="0" borderId="0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69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7" fillId="0" borderId="12" xfId="0" applyFont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70" fillId="0" borderId="16" xfId="0" applyFont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0" fontId="71" fillId="0" borderId="0" xfId="0" applyFont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 horizontal="centerContinuous"/>
      <protection/>
    </xf>
    <xf numFmtId="0" fontId="72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73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2" fillId="0" borderId="16" xfId="0" applyFont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 horizontal="center" vertical="center" wrapText="1"/>
      <protection locked="0"/>
    </xf>
    <xf numFmtId="172" fontId="75" fillId="0" borderId="16" xfId="0" applyNumberFormat="1" applyFont="1" applyBorder="1" applyAlignment="1" applyProtection="1">
      <alignment horizontal="center" vertical="center" wrapText="1"/>
      <protection locked="0"/>
    </xf>
    <xf numFmtId="0" fontId="75" fillId="0" borderId="16" xfId="0" applyFont="1" applyBorder="1" applyAlignment="1" applyProtection="1">
      <alignment horizontal="center"/>
      <protection locked="0"/>
    </xf>
    <xf numFmtId="0" fontId="74" fillId="0" borderId="16" xfId="0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/>
    </xf>
    <xf numFmtId="0" fontId="75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9" fontId="32" fillId="1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center" vertical="center" wrapText="1"/>
      <protection/>
    </xf>
    <xf numFmtId="0" fontId="32" fillId="10" borderId="16" xfId="0" applyFont="1" applyFill="1" applyBorder="1" applyAlignment="1" applyProtection="1">
      <alignment horizontal="center" vertical="center"/>
      <protection/>
    </xf>
    <xf numFmtId="0" fontId="33" fillId="10" borderId="16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/>
      <protection/>
    </xf>
    <xf numFmtId="0" fontId="72" fillId="0" borderId="18" xfId="0" applyFont="1" applyBorder="1" applyAlignment="1" applyProtection="1">
      <alignment horizontal="center" vertical="center" wrapText="1"/>
      <protection/>
    </xf>
    <xf numFmtId="0" fontId="77" fillId="33" borderId="16" xfId="0" applyFont="1" applyFill="1" applyBorder="1" applyAlignment="1">
      <alignment/>
    </xf>
    <xf numFmtId="0" fontId="77" fillId="33" borderId="25" xfId="0" applyFont="1" applyFill="1" applyBorder="1" applyAlignment="1">
      <alignment/>
    </xf>
    <xf numFmtId="174" fontId="72" fillId="0" borderId="16" xfId="0" applyNumberFormat="1" applyFont="1" applyFill="1" applyBorder="1" applyAlignment="1" applyProtection="1">
      <alignment horizontal="center"/>
      <protection locked="0"/>
    </xf>
    <xf numFmtId="174" fontId="72" fillId="0" borderId="18" xfId="0" applyNumberFormat="1" applyFont="1" applyBorder="1" applyAlignment="1" applyProtection="1">
      <alignment horizontal="center" vertical="center"/>
      <protection/>
    </xf>
    <xf numFmtId="174" fontId="72" fillId="0" borderId="16" xfId="0" applyNumberFormat="1" applyFont="1" applyBorder="1" applyAlignment="1" applyProtection="1">
      <alignment horizontal="center"/>
      <protection locked="0"/>
    </xf>
    <xf numFmtId="174" fontId="72" fillId="0" borderId="18" xfId="0" applyNumberFormat="1" applyFont="1" applyBorder="1" applyAlignment="1" applyProtection="1">
      <alignment horizontal="center" vertical="center" wrapText="1"/>
      <protection/>
    </xf>
    <xf numFmtId="174" fontId="72" fillId="0" borderId="18" xfId="0" applyNumberFormat="1" applyFont="1" applyBorder="1" applyAlignment="1" applyProtection="1">
      <alignment horizontal="center"/>
      <protection/>
    </xf>
    <xf numFmtId="174" fontId="72" fillId="0" borderId="18" xfId="0" applyNumberFormat="1" applyFont="1" applyBorder="1" applyAlignment="1" applyProtection="1">
      <alignment horizontal="center" vertical="center" wrapText="1"/>
      <protection locked="0"/>
    </xf>
    <xf numFmtId="49" fontId="72" fillId="0" borderId="16" xfId="0" applyNumberFormat="1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 wrapText="1"/>
      <protection/>
    </xf>
    <xf numFmtId="174" fontId="72" fillId="0" borderId="18" xfId="0" applyNumberFormat="1" applyFont="1" applyBorder="1" applyAlignment="1" applyProtection="1">
      <alignment horizontal="center" vertical="center"/>
      <protection locked="0"/>
    </xf>
    <xf numFmtId="174" fontId="72" fillId="33" borderId="16" xfId="0" applyNumberFormat="1" applyFont="1" applyFill="1" applyBorder="1" applyAlignment="1" applyProtection="1">
      <alignment horizontal="center"/>
      <protection locked="0"/>
    </xf>
    <xf numFmtId="174" fontId="72" fillId="33" borderId="18" xfId="0" applyNumberFormat="1" applyFont="1" applyFill="1" applyBorder="1" applyAlignment="1" applyProtection="1">
      <alignment horizontal="center" vertical="center"/>
      <protection locked="0"/>
    </xf>
    <xf numFmtId="174" fontId="72" fillId="33" borderId="18" xfId="0" applyNumberFormat="1" applyFont="1" applyFill="1" applyBorder="1" applyAlignment="1" applyProtection="1">
      <alignment horizontal="center" vertical="center"/>
      <protection/>
    </xf>
    <xf numFmtId="174" fontId="72" fillId="33" borderId="18" xfId="0" applyNumberFormat="1" applyFont="1" applyFill="1" applyBorder="1" applyAlignment="1" applyProtection="1">
      <alignment horizontal="center" vertical="center" wrapText="1"/>
      <protection/>
    </xf>
    <xf numFmtId="174" fontId="72" fillId="33" borderId="18" xfId="0" applyNumberFormat="1" applyFont="1" applyFill="1" applyBorder="1" applyAlignment="1" applyProtection="1">
      <alignment horizontal="center"/>
      <protection/>
    </xf>
    <xf numFmtId="174" fontId="7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2" fillId="33" borderId="16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/>
    </xf>
    <xf numFmtId="0" fontId="78" fillId="33" borderId="16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66" fillId="0" borderId="0" xfId="0" applyFont="1" applyBorder="1" applyAlignment="1" applyProtection="1">
      <alignment horizontal="center" vertical="center" wrapText="1"/>
      <protection/>
    </xf>
    <xf numFmtId="0" fontId="66" fillId="0" borderId="26" xfId="0" applyFont="1" applyFill="1" applyBorder="1" applyAlignment="1" applyProtection="1">
      <alignment vertical="center" wrapText="1"/>
      <protection locked="0"/>
    </xf>
    <xf numFmtId="0" fontId="66" fillId="0" borderId="0" xfId="0" applyFont="1" applyFill="1" applyBorder="1" applyAlignment="1" applyProtection="1">
      <alignment vertical="center" wrapText="1"/>
      <protection/>
    </xf>
    <xf numFmtId="0" fontId="77" fillId="0" borderId="16" xfId="0" applyFont="1" applyBorder="1" applyAlignment="1">
      <alignment vertical="center"/>
    </xf>
    <xf numFmtId="0" fontId="0" fillId="0" borderId="16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79" fillId="0" borderId="16" xfId="0" applyFont="1" applyBorder="1" applyAlignment="1">
      <alignment vertical="center"/>
    </xf>
    <xf numFmtId="0" fontId="0" fillId="33" borderId="0" xfId="0" applyFill="1" applyAlignment="1">
      <alignment/>
    </xf>
    <xf numFmtId="0" fontId="80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4" xfId="0" applyFill="1" applyBorder="1" applyAlignment="1">
      <alignment/>
    </xf>
    <xf numFmtId="0" fontId="72" fillId="33" borderId="16" xfId="0" applyFont="1" applyFill="1" applyBorder="1" applyAlignment="1">
      <alignment/>
    </xf>
    <xf numFmtId="0" fontId="72" fillId="33" borderId="28" xfId="0" applyFont="1" applyFill="1" applyBorder="1" applyAlignment="1">
      <alignment/>
    </xf>
    <xf numFmtId="0" fontId="66" fillId="33" borderId="0" xfId="0" applyFont="1" applyFill="1" applyAlignment="1">
      <alignment/>
    </xf>
    <xf numFmtId="0" fontId="0" fillId="33" borderId="27" xfId="0" applyFill="1" applyBorder="1" applyAlignment="1">
      <alignment/>
    </xf>
    <xf numFmtId="0" fontId="72" fillId="33" borderId="27" xfId="0" applyFont="1" applyFill="1" applyBorder="1" applyAlignment="1">
      <alignment/>
    </xf>
    <xf numFmtId="0" fontId="66" fillId="33" borderId="29" xfId="0" applyFont="1" applyFill="1" applyBorder="1" applyAlignment="1">
      <alignment/>
    </xf>
    <xf numFmtId="0" fontId="66" fillId="33" borderId="30" xfId="0" applyFont="1" applyFill="1" applyBorder="1" applyAlignment="1">
      <alignment/>
    </xf>
    <xf numFmtId="0" fontId="81" fillId="33" borderId="31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82" fillId="33" borderId="16" xfId="0" applyFont="1" applyFill="1" applyBorder="1" applyAlignment="1">
      <alignment/>
    </xf>
    <xf numFmtId="0" fontId="82" fillId="33" borderId="27" xfId="0" applyFont="1" applyFill="1" applyBorder="1" applyAlignment="1">
      <alignment/>
    </xf>
    <xf numFmtId="0" fontId="82" fillId="33" borderId="28" xfId="0" applyFont="1" applyFill="1" applyBorder="1" applyAlignment="1">
      <alignment/>
    </xf>
    <xf numFmtId="179" fontId="72" fillId="33" borderId="36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  <xf numFmtId="0" fontId="72" fillId="35" borderId="16" xfId="0" applyFont="1" applyFill="1" applyBorder="1" applyAlignment="1">
      <alignment/>
    </xf>
    <xf numFmtId="0" fontId="72" fillId="35" borderId="27" xfId="0" applyFont="1" applyFill="1" applyBorder="1" applyAlignment="1">
      <alignment/>
    </xf>
    <xf numFmtId="0" fontId="72" fillId="35" borderId="28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37" xfId="0" applyFill="1" applyBorder="1" applyAlignment="1">
      <alignment/>
    </xf>
    <xf numFmtId="0" fontId="0" fillId="11" borderId="0" xfId="0" applyFill="1" applyAlignment="1">
      <alignment/>
    </xf>
    <xf numFmtId="0" fontId="72" fillId="11" borderId="16" xfId="0" applyFont="1" applyFill="1" applyBorder="1" applyAlignment="1">
      <alignment/>
    </xf>
    <xf numFmtId="0" fontId="72" fillId="11" borderId="25" xfId="0" applyFont="1" applyFill="1" applyBorder="1" applyAlignment="1">
      <alignment/>
    </xf>
    <xf numFmtId="0" fontId="72" fillId="11" borderId="27" xfId="0" applyFont="1" applyFill="1" applyBorder="1" applyAlignment="1">
      <alignment/>
    </xf>
    <xf numFmtId="0" fontId="72" fillId="11" borderId="28" xfId="0" applyFont="1" applyFill="1" applyBorder="1" applyAlignment="1">
      <alignment/>
    </xf>
    <xf numFmtId="0" fontId="0" fillId="11" borderId="16" xfId="0" applyFill="1" applyBorder="1" applyAlignment="1">
      <alignment/>
    </xf>
    <xf numFmtId="0" fontId="0" fillId="36" borderId="0" xfId="0" applyFill="1" applyAlignment="1">
      <alignment/>
    </xf>
    <xf numFmtId="0" fontId="72" fillId="36" borderId="16" xfId="0" applyFont="1" applyFill="1" applyBorder="1" applyAlignment="1">
      <alignment/>
    </xf>
    <xf numFmtId="0" fontId="72" fillId="36" borderId="25" xfId="0" applyFont="1" applyFill="1" applyBorder="1" applyAlignment="1">
      <alignment/>
    </xf>
    <xf numFmtId="0" fontId="72" fillId="36" borderId="2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28" xfId="0" applyFill="1" applyBorder="1" applyAlignment="1">
      <alignment/>
    </xf>
    <xf numFmtId="0" fontId="82" fillId="11" borderId="38" xfId="0" applyFont="1" applyFill="1" applyBorder="1" applyAlignment="1">
      <alignment/>
    </xf>
    <xf numFmtId="0" fontId="62" fillId="11" borderId="28" xfId="0" applyFont="1" applyFill="1" applyBorder="1" applyAlignment="1">
      <alignment/>
    </xf>
    <xf numFmtId="0" fontId="62" fillId="11" borderId="16" xfId="0" applyFont="1" applyFill="1" applyBorder="1" applyAlignment="1">
      <alignment/>
    </xf>
    <xf numFmtId="0" fontId="0" fillId="11" borderId="28" xfId="0" applyFill="1" applyBorder="1" applyAlignment="1">
      <alignment/>
    </xf>
    <xf numFmtId="0" fontId="72" fillId="36" borderId="27" xfId="0" applyFont="1" applyFill="1" applyBorder="1" applyAlignment="1">
      <alignment/>
    </xf>
    <xf numFmtId="0" fontId="0" fillId="33" borderId="39" xfId="0" applyFill="1" applyBorder="1" applyAlignment="1">
      <alignment/>
    </xf>
    <xf numFmtId="0" fontId="82" fillId="11" borderId="21" xfId="0" applyFont="1" applyFill="1" applyBorder="1" applyAlignment="1">
      <alignment/>
    </xf>
    <xf numFmtId="0" fontId="73" fillId="0" borderId="0" xfId="0" applyFont="1" applyAlignment="1" applyProtection="1">
      <alignment horizontal="center"/>
      <protection/>
    </xf>
    <xf numFmtId="0" fontId="75" fillId="0" borderId="16" xfId="0" applyFont="1" applyBorder="1" applyAlignment="1" applyProtection="1">
      <alignment horizontal="center"/>
      <protection locked="0"/>
    </xf>
    <xf numFmtId="0" fontId="74" fillId="0" borderId="16" xfId="0" applyFont="1" applyBorder="1" applyAlignment="1" applyProtection="1">
      <alignment horizontal="center"/>
      <protection locked="0"/>
    </xf>
    <xf numFmtId="9" fontId="32" fillId="10" borderId="16" xfId="0" applyNumberFormat="1" applyFont="1" applyFill="1" applyBorder="1" applyAlignment="1" applyProtection="1">
      <alignment horizontal="center" vertical="center" wrapText="1"/>
      <protection/>
    </xf>
    <xf numFmtId="0" fontId="33" fillId="10" borderId="16" xfId="0" applyFont="1" applyFill="1" applyBorder="1" applyAlignment="1" applyProtection="1">
      <alignment horizontal="center" vertical="center" wrapText="1"/>
      <protection/>
    </xf>
    <xf numFmtId="0" fontId="75" fillId="0" borderId="16" xfId="0" applyFont="1" applyBorder="1" applyAlignment="1" applyProtection="1">
      <alignment horizontal="right"/>
      <protection/>
    </xf>
    <xf numFmtId="0" fontId="83" fillId="0" borderId="0" xfId="0" applyFont="1" applyAlignment="1">
      <alignment vertical="center"/>
    </xf>
    <xf numFmtId="0" fontId="84" fillId="0" borderId="16" xfId="0" applyFont="1" applyBorder="1" applyAlignment="1">
      <alignment vertical="center"/>
    </xf>
    <xf numFmtId="0" fontId="83" fillId="33" borderId="0" xfId="0" applyFont="1" applyFill="1" applyAlignment="1">
      <alignment vertical="center"/>
    </xf>
    <xf numFmtId="0" fontId="77" fillId="33" borderId="16" xfId="0" applyFont="1" applyFill="1" applyBorder="1" applyAlignment="1">
      <alignment vertical="center"/>
    </xf>
    <xf numFmtId="0" fontId="84" fillId="33" borderId="36" xfId="0" applyFont="1" applyFill="1" applyBorder="1" applyAlignment="1">
      <alignment/>
    </xf>
    <xf numFmtId="0" fontId="77" fillId="33" borderId="0" xfId="0" applyFont="1" applyFill="1" applyBorder="1" applyAlignment="1">
      <alignment vertical="center"/>
    </xf>
    <xf numFmtId="0" fontId="0" fillId="33" borderId="40" xfId="0" applyFill="1" applyBorder="1" applyAlignment="1">
      <alignment/>
    </xf>
    <xf numFmtId="179" fontId="72" fillId="33" borderId="0" xfId="0" applyNumberFormat="1" applyFont="1" applyFill="1" applyBorder="1" applyAlignment="1" applyProtection="1">
      <alignment horizontal="center"/>
      <protection locked="0"/>
    </xf>
    <xf numFmtId="0" fontId="83" fillId="33" borderId="16" xfId="0" applyFont="1" applyFill="1" applyBorder="1" applyAlignment="1">
      <alignment vertical="center"/>
    </xf>
    <xf numFmtId="0" fontId="72" fillId="33" borderId="0" xfId="0" applyFont="1" applyFill="1" applyBorder="1" applyAlignment="1">
      <alignment/>
    </xf>
    <xf numFmtId="179" fontId="72" fillId="33" borderId="25" xfId="0" applyNumberFormat="1" applyFont="1" applyFill="1" applyBorder="1" applyAlignment="1" applyProtection="1">
      <alignment horizontal="center"/>
      <protection locked="0"/>
    </xf>
    <xf numFmtId="179" fontId="82" fillId="33" borderId="25" xfId="0" applyNumberFormat="1" applyFont="1" applyFill="1" applyBorder="1" applyAlignment="1" applyProtection="1">
      <alignment horizontal="center"/>
      <protection locked="0"/>
    </xf>
    <xf numFmtId="0" fontId="82" fillId="35" borderId="38" xfId="0" applyFont="1" applyFill="1" applyBorder="1" applyAlignment="1">
      <alignment/>
    </xf>
    <xf numFmtId="0" fontId="82" fillId="35" borderId="21" xfId="0" applyFont="1" applyFill="1" applyBorder="1" applyAlignment="1">
      <alignment/>
    </xf>
    <xf numFmtId="179" fontId="72" fillId="35" borderId="25" xfId="0" applyNumberFormat="1" applyFont="1" applyFill="1" applyBorder="1" applyAlignment="1" applyProtection="1">
      <alignment horizontal="center"/>
      <protection locked="0"/>
    </xf>
    <xf numFmtId="0" fontId="83" fillId="35" borderId="16" xfId="0" applyFont="1" applyFill="1" applyBorder="1" applyAlignment="1">
      <alignment vertical="center"/>
    </xf>
    <xf numFmtId="0" fontId="72" fillId="34" borderId="28" xfId="0" applyFont="1" applyFill="1" applyBorder="1" applyAlignment="1">
      <alignment/>
    </xf>
    <xf numFmtId="0" fontId="72" fillId="34" borderId="16" xfId="0" applyFont="1" applyFill="1" applyBorder="1" applyAlignment="1">
      <alignment/>
    </xf>
    <xf numFmtId="0" fontId="72" fillId="34" borderId="25" xfId="0" applyFont="1" applyFill="1" applyBorder="1" applyAlignment="1">
      <alignment/>
    </xf>
    <xf numFmtId="0" fontId="72" fillId="34" borderId="3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82" fillId="34" borderId="28" xfId="0" applyFont="1" applyFill="1" applyBorder="1" applyAlignment="1">
      <alignment/>
    </xf>
    <xf numFmtId="0" fontId="82" fillId="34" borderId="16" xfId="0" applyFont="1" applyFill="1" applyBorder="1" applyAlignment="1">
      <alignment/>
    </xf>
    <xf numFmtId="0" fontId="82" fillId="34" borderId="25" xfId="0" applyFont="1" applyFill="1" applyBorder="1" applyAlignment="1">
      <alignment/>
    </xf>
    <xf numFmtId="179" fontId="72" fillId="11" borderId="25" xfId="0" applyNumberFormat="1" applyFont="1" applyFill="1" applyBorder="1" applyAlignment="1" applyProtection="1">
      <alignment horizontal="center"/>
      <protection locked="0"/>
    </xf>
    <xf numFmtId="0" fontId="83" fillId="11" borderId="16" xfId="0" applyFont="1" applyFill="1" applyBorder="1" applyAlignment="1">
      <alignment vertical="center"/>
    </xf>
    <xf numFmtId="179" fontId="72" fillId="36" borderId="25" xfId="0" applyNumberFormat="1" applyFont="1" applyFill="1" applyBorder="1" applyAlignment="1" applyProtection="1">
      <alignment horizontal="center"/>
      <protection locked="0"/>
    </xf>
    <xf numFmtId="0" fontId="83" fillId="36" borderId="16" xfId="0" applyFont="1" applyFill="1" applyBorder="1" applyAlignment="1">
      <alignment vertical="center"/>
    </xf>
    <xf numFmtId="0" fontId="82" fillId="36" borderId="16" xfId="0" applyFont="1" applyFill="1" applyBorder="1" applyAlignment="1">
      <alignment/>
    </xf>
    <xf numFmtId="0" fontId="82" fillId="36" borderId="21" xfId="0" applyFont="1" applyFill="1" applyBorder="1" applyAlignment="1">
      <alignment/>
    </xf>
    <xf numFmtId="0" fontId="82" fillId="36" borderId="38" xfId="0" applyFont="1" applyFill="1" applyBorder="1" applyAlignment="1">
      <alignment/>
    </xf>
    <xf numFmtId="0" fontId="83" fillId="0" borderId="16" xfId="0" applyFont="1" applyBorder="1" applyAlignment="1">
      <alignment vertical="center"/>
    </xf>
    <xf numFmtId="0" fontId="72" fillId="0" borderId="16" xfId="0" applyFont="1" applyBorder="1" applyAlignment="1" applyProtection="1">
      <alignment/>
      <protection/>
    </xf>
    <xf numFmtId="0" fontId="62" fillId="33" borderId="0" xfId="0" applyFont="1" applyFill="1" applyAlignment="1">
      <alignment/>
    </xf>
    <xf numFmtId="0" fontId="62" fillId="33" borderId="16" xfId="0" applyFont="1" applyFill="1" applyBorder="1" applyAlignment="1">
      <alignment/>
    </xf>
    <xf numFmtId="0" fontId="62" fillId="33" borderId="28" xfId="0" applyFont="1" applyFill="1" applyBorder="1" applyAlignment="1">
      <alignment/>
    </xf>
    <xf numFmtId="0" fontId="62" fillId="36" borderId="28" xfId="0" applyFont="1" applyFill="1" applyBorder="1" applyAlignment="1">
      <alignment/>
    </xf>
    <xf numFmtId="0" fontId="62" fillId="36" borderId="16" xfId="0" applyFont="1" applyFill="1" applyBorder="1" applyAlignment="1">
      <alignment/>
    </xf>
    <xf numFmtId="0" fontId="62" fillId="35" borderId="28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85" fillId="33" borderId="16" xfId="0" applyFont="1" applyFill="1" applyBorder="1" applyAlignment="1">
      <alignment vertical="center"/>
    </xf>
    <xf numFmtId="0" fontId="86" fillId="0" borderId="16" xfId="0" applyFont="1" applyBorder="1" applyAlignment="1">
      <alignment vertical="center"/>
    </xf>
    <xf numFmtId="0" fontId="62" fillId="33" borderId="41" xfId="0" applyFont="1" applyFill="1" applyBorder="1" applyAlignment="1">
      <alignment/>
    </xf>
    <xf numFmtId="0" fontId="62" fillId="33" borderId="42" xfId="0" applyFont="1" applyFill="1" applyBorder="1" applyAlignment="1">
      <alignment/>
    </xf>
    <xf numFmtId="0" fontId="62" fillId="33" borderId="43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5" xfId="0" applyFill="1" applyBorder="1" applyAlignment="1">
      <alignment/>
    </xf>
    <xf numFmtId="0" fontId="62" fillId="33" borderId="38" xfId="0" applyFont="1" applyFill="1" applyBorder="1" applyAlignment="1">
      <alignment/>
    </xf>
    <xf numFmtId="0" fontId="62" fillId="33" borderId="46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9" xfId="0" applyFill="1" applyBorder="1" applyAlignment="1">
      <alignment/>
    </xf>
    <xf numFmtId="0" fontId="72" fillId="33" borderId="25" xfId="0" applyFont="1" applyFill="1" applyBorder="1" applyAlignment="1">
      <alignment/>
    </xf>
    <xf numFmtId="0" fontId="82" fillId="33" borderId="38" xfId="0" applyFont="1" applyFill="1" applyBorder="1" applyAlignment="1">
      <alignment/>
    </xf>
    <xf numFmtId="0" fontId="72" fillId="33" borderId="33" xfId="0" applyFont="1" applyFill="1" applyBorder="1" applyAlignment="1">
      <alignment/>
    </xf>
    <xf numFmtId="0" fontId="72" fillId="33" borderId="34" xfId="0" applyFont="1" applyFill="1" applyBorder="1" applyAlignment="1">
      <alignment/>
    </xf>
    <xf numFmtId="0" fontId="72" fillId="33" borderId="18" xfId="0" applyFont="1" applyFill="1" applyBorder="1" applyAlignment="1">
      <alignment/>
    </xf>
    <xf numFmtId="0" fontId="72" fillId="33" borderId="49" xfId="0" applyFont="1" applyFill="1" applyBorder="1" applyAlignment="1">
      <alignment/>
    </xf>
    <xf numFmtId="0" fontId="72" fillId="33" borderId="26" xfId="0" applyFont="1" applyFill="1" applyBorder="1" applyAlignment="1">
      <alignment/>
    </xf>
    <xf numFmtId="0" fontId="82" fillId="33" borderId="50" xfId="0" applyFont="1" applyFill="1" applyBorder="1" applyAlignment="1">
      <alignment/>
    </xf>
    <xf numFmtId="0" fontId="82" fillId="33" borderId="46" xfId="0" applyFont="1" applyFill="1" applyBorder="1" applyAlignment="1">
      <alignment/>
    </xf>
    <xf numFmtId="0" fontId="72" fillId="33" borderId="51" xfId="0" applyFont="1" applyFill="1" applyBorder="1" applyAlignment="1">
      <alignment/>
    </xf>
    <xf numFmtId="0" fontId="0" fillId="33" borderId="51" xfId="0" applyFill="1" applyBorder="1" applyAlignment="1">
      <alignment/>
    </xf>
    <xf numFmtId="0" fontId="62" fillId="33" borderId="51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82" fillId="33" borderId="21" xfId="0" applyFont="1" applyFill="1" applyBorder="1" applyAlignment="1">
      <alignment/>
    </xf>
    <xf numFmtId="0" fontId="82" fillId="33" borderId="25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83" fillId="33" borderId="16" xfId="0" applyFont="1" applyFill="1" applyBorder="1" applyAlignment="1">
      <alignment/>
    </xf>
    <xf numFmtId="0" fontId="0" fillId="37" borderId="0" xfId="0" applyFill="1" applyAlignment="1">
      <alignment/>
    </xf>
    <xf numFmtId="179" fontId="72" fillId="37" borderId="25" xfId="0" applyNumberFormat="1" applyFont="1" applyFill="1" applyBorder="1" applyAlignment="1" applyProtection="1">
      <alignment horizontal="center"/>
      <protection locked="0"/>
    </xf>
    <xf numFmtId="0" fontId="83" fillId="37" borderId="16" xfId="0" applyFont="1" applyFill="1" applyBorder="1" applyAlignment="1">
      <alignment vertical="center"/>
    </xf>
    <xf numFmtId="0" fontId="72" fillId="37" borderId="16" xfId="0" applyFont="1" applyFill="1" applyBorder="1" applyAlignment="1">
      <alignment/>
    </xf>
    <xf numFmtId="0" fontId="72" fillId="37" borderId="25" xfId="0" applyFont="1" applyFill="1" applyBorder="1" applyAlignment="1">
      <alignment/>
    </xf>
    <xf numFmtId="0" fontId="72" fillId="37" borderId="27" xfId="0" applyFont="1" applyFill="1" applyBorder="1" applyAlignment="1">
      <alignment/>
    </xf>
    <xf numFmtId="0" fontId="82" fillId="37" borderId="21" xfId="0" applyFont="1" applyFill="1" applyBorder="1" applyAlignment="1">
      <alignment/>
    </xf>
    <xf numFmtId="0" fontId="82" fillId="37" borderId="38" xfId="0" applyFont="1" applyFill="1" applyBorder="1" applyAlignment="1">
      <alignment/>
    </xf>
    <xf numFmtId="0" fontId="0" fillId="37" borderId="16" xfId="0" applyFill="1" applyBorder="1" applyAlignment="1">
      <alignment/>
    </xf>
    <xf numFmtId="0" fontId="72" fillId="37" borderId="28" xfId="0" applyFont="1" applyFill="1" applyBorder="1" applyAlignment="1">
      <alignment/>
    </xf>
    <xf numFmtId="0" fontId="72" fillId="37" borderId="33" xfId="0" applyFont="1" applyFill="1" applyBorder="1" applyAlignment="1">
      <alignment/>
    </xf>
    <xf numFmtId="0" fontId="72" fillId="37" borderId="34" xfId="0" applyFont="1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34" xfId="0" applyFill="1" applyBorder="1" applyAlignment="1">
      <alignment/>
    </xf>
    <xf numFmtId="0" fontId="62" fillId="37" borderId="28" xfId="0" applyFont="1" applyFill="1" applyBorder="1" applyAlignment="1">
      <alignment/>
    </xf>
    <xf numFmtId="0" fontId="62" fillId="37" borderId="16" xfId="0" applyFont="1" applyFill="1" applyBorder="1" applyAlignment="1">
      <alignment/>
    </xf>
    <xf numFmtId="179" fontId="72" fillId="37" borderId="52" xfId="0" applyNumberFormat="1" applyFont="1" applyFill="1" applyBorder="1" applyAlignment="1" applyProtection="1">
      <alignment horizontal="center"/>
      <protection locked="0"/>
    </xf>
    <xf numFmtId="0" fontId="82" fillId="37" borderId="28" xfId="0" applyFont="1" applyFill="1" applyBorder="1" applyAlignment="1">
      <alignment/>
    </xf>
    <xf numFmtId="0" fontId="82" fillId="37" borderId="16" xfId="0" applyFont="1" applyFill="1" applyBorder="1" applyAlignment="1">
      <alignment/>
    </xf>
    <xf numFmtId="0" fontId="72" fillId="35" borderId="33" xfId="0" applyFont="1" applyFill="1" applyBorder="1" applyAlignment="1">
      <alignment/>
    </xf>
    <xf numFmtId="0" fontId="72" fillId="35" borderId="34" xfId="0" applyFont="1" applyFill="1" applyBorder="1" applyAlignment="1">
      <alignment/>
    </xf>
    <xf numFmtId="0" fontId="0" fillId="35" borderId="34" xfId="0" applyFill="1" applyBorder="1" applyAlignment="1">
      <alignment/>
    </xf>
    <xf numFmtId="179" fontId="72" fillId="36" borderId="49" xfId="0" applyNumberFormat="1" applyFont="1" applyFill="1" applyBorder="1" applyAlignment="1" applyProtection="1">
      <alignment horizontal="center"/>
      <protection locked="0"/>
    </xf>
    <xf numFmtId="0" fontId="72" fillId="36" borderId="33" xfId="0" applyFont="1" applyFill="1" applyBorder="1" applyAlignment="1">
      <alignment/>
    </xf>
    <xf numFmtId="0" fontId="72" fillId="36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2" fillId="35" borderId="25" xfId="0" applyFont="1" applyFill="1" applyBorder="1" applyAlignment="1">
      <alignment/>
    </xf>
    <xf numFmtId="0" fontId="0" fillId="3" borderId="0" xfId="0" applyFill="1" applyAlignment="1">
      <alignment/>
    </xf>
    <xf numFmtId="179" fontId="72" fillId="3" borderId="25" xfId="0" applyNumberFormat="1" applyFont="1" applyFill="1" applyBorder="1" applyAlignment="1" applyProtection="1">
      <alignment horizontal="center"/>
      <protection locked="0"/>
    </xf>
    <xf numFmtId="0" fontId="83" fillId="3" borderId="16" xfId="0" applyFont="1" applyFill="1" applyBorder="1" applyAlignment="1">
      <alignment vertical="center"/>
    </xf>
    <xf numFmtId="0" fontId="72" fillId="3" borderId="16" xfId="0" applyFont="1" applyFill="1" applyBorder="1" applyAlignment="1">
      <alignment/>
    </xf>
    <xf numFmtId="0" fontId="72" fillId="3" borderId="25" xfId="0" applyFont="1" applyFill="1" applyBorder="1" applyAlignment="1">
      <alignment/>
    </xf>
    <xf numFmtId="0" fontId="72" fillId="3" borderId="27" xfId="0" applyFont="1" applyFill="1" applyBorder="1" applyAlignment="1">
      <alignment/>
    </xf>
    <xf numFmtId="0" fontId="82" fillId="3" borderId="21" xfId="0" applyFont="1" applyFill="1" applyBorder="1" applyAlignment="1">
      <alignment/>
    </xf>
    <xf numFmtId="0" fontId="82" fillId="3" borderId="38" xfId="0" applyFont="1" applyFill="1" applyBorder="1" applyAlignment="1">
      <alignment/>
    </xf>
    <xf numFmtId="0" fontId="0" fillId="3" borderId="16" xfId="0" applyFill="1" applyBorder="1" applyAlignment="1">
      <alignment/>
    </xf>
    <xf numFmtId="0" fontId="72" fillId="3" borderId="28" xfId="0" applyFont="1" applyFill="1" applyBorder="1" applyAlignment="1">
      <alignment/>
    </xf>
    <xf numFmtId="0" fontId="72" fillId="3" borderId="33" xfId="0" applyFont="1" applyFill="1" applyBorder="1" applyAlignment="1">
      <alignment/>
    </xf>
    <xf numFmtId="0" fontId="72" fillId="3" borderId="34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34" xfId="0" applyFill="1" applyBorder="1" applyAlignment="1">
      <alignment/>
    </xf>
    <xf numFmtId="0" fontId="62" fillId="3" borderId="28" xfId="0" applyFont="1" applyFill="1" applyBorder="1" applyAlignment="1">
      <alignment/>
    </xf>
    <xf numFmtId="0" fontId="62" fillId="3" borderId="16" xfId="0" applyFont="1" applyFill="1" applyBorder="1" applyAlignment="1">
      <alignment/>
    </xf>
    <xf numFmtId="179" fontId="72" fillId="3" borderId="36" xfId="0" applyNumberFormat="1" applyFont="1" applyFill="1" applyBorder="1" applyAlignment="1" applyProtection="1">
      <alignment horizontal="center"/>
      <protection locked="0"/>
    </xf>
    <xf numFmtId="0" fontId="72" fillId="3" borderId="0" xfId="0" applyFont="1" applyFill="1" applyAlignment="1">
      <alignment/>
    </xf>
    <xf numFmtId="0" fontId="82" fillId="3" borderId="28" xfId="0" applyFont="1" applyFill="1" applyBorder="1" applyAlignment="1">
      <alignment/>
    </xf>
    <xf numFmtId="0" fontId="82" fillId="3" borderId="16" xfId="0" applyFont="1" applyFill="1" applyBorder="1" applyAlignment="1">
      <alignment/>
    </xf>
    <xf numFmtId="0" fontId="87" fillId="33" borderId="16" xfId="0" applyFont="1" applyFill="1" applyBorder="1" applyAlignment="1">
      <alignment/>
    </xf>
    <xf numFmtId="0" fontId="88" fillId="3" borderId="16" xfId="0" applyFont="1" applyFill="1" applyBorder="1" applyAlignment="1">
      <alignment vertical="center"/>
    </xf>
    <xf numFmtId="0" fontId="0" fillId="10" borderId="52" xfId="0" applyFill="1" applyBorder="1" applyAlignment="1">
      <alignment/>
    </xf>
    <xf numFmtId="0" fontId="87" fillId="10" borderId="16" xfId="0" applyFont="1" applyFill="1" applyBorder="1" applyAlignment="1">
      <alignment/>
    </xf>
    <xf numFmtId="0" fontId="72" fillId="10" borderId="16" xfId="0" applyFont="1" applyFill="1" applyBorder="1" applyAlignment="1">
      <alignment/>
    </xf>
    <xf numFmtId="0" fontId="72" fillId="10" borderId="25" xfId="0" applyFont="1" applyFill="1" applyBorder="1" applyAlignment="1">
      <alignment/>
    </xf>
    <xf numFmtId="0" fontId="72" fillId="10" borderId="27" xfId="0" applyFont="1" applyFill="1" applyBorder="1" applyAlignment="1">
      <alignment/>
    </xf>
    <xf numFmtId="0" fontId="82" fillId="10" borderId="21" xfId="0" applyFont="1" applyFill="1" applyBorder="1" applyAlignment="1">
      <alignment/>
    </xf>
    <xf numFmtId="0" fontId="82" fillId="10" borderId="38" xfId="0" applyFont="1" applyFill="1" applyBorder="1" applyAlignment="1">
      <alignment/>
    </xf>
    <xf numFmtId="0" fontId="0" fillId="10" borderId="16" xfId="0" applyFill="1" applyBorder="1" applyAlignment="1">
      <alignment/>
    </xf>
    <xf numFmtId="0" fontId="72" fillId="10" borderId="28" xfId="0" applyFont="1" applyFill="1" applyBorder="1" applyAlignment="1">
      <alignment/>
    </xf>
    <xf numFmtId="0" fontId="72" fillId="10" borderId="33" xfId="0" applyFont="1" applyFill="1" applyBorder="1" applyAlignment="1">
      <alignment/>
    </xf>
    <xf numFmtId="0" fontId="72" fillId="10" borderId="34" xfId="0" applyFont="1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34" xfId="0" applyFill="1" applyBorder="1" applyAlignment="1">
      <alignment/>
    </xf>
    <xf numFmtId="0" fontId="62" fillId="10" borderId="28" xfId="0" applyFont="1" applyFill="1" applyBorder="1" applyAlignment="1">
      <alignment/>
    </xf>
    <xf numFmtId="0" fontId="62" fillId="10" borderId="16" xfId="0" applyFont="1" applyFill="1" applyBorder="1" applyAlignment="1">
      <alignment/>
    </xf>
    <xf numFmtId="0" fontId="0" fillId="10" borderId="0" xfId="0" applyFill="1" applyAlignment="1">
      <alignment/>
    </xf>
    <xf numFmtId="179" fontId="72" fillId="10" borderId="16" xfId="0" applyNumberFormat="1" applyFont="1" applyFill="1" applyBorder="1" applyAlignment="1" applyProtection="1">
      <alignment horizontal="center"/>
      <protection locked="0"/>
    </xf>
    <xf numFmtId="0" fontId="83" fillId="10" borderId="16" xfId="0" applyFont="1" applyFill="1" applyBorder="1" applyAlignment="1">
      <alignment vertical="center"/>
    </xf>
    <xf numFmtId="179" fontId="72" fillId="11" borderId="37" xfId="0" applyNumberFormat="1" applyFont="1" applyFill="1" applyBorder="1" applyAlignment="1" applyProtection="1">
      <alignment horizontal="center"/>
      <protection locked="0"/>
    </xf>
    <xf numFmtId="0" fontId="83" fillId="11" borderId="16" xfId="0" applyFont="1" applyFill="1" applyBorder="1" applyAlignment="1">
      <alignment/>
    </xf>
    <xf numFmtId="0" fontId="72" fillId="11" borderId="33" xfId="0" applyFont="1" applyFill="1" applyBorder="1" applyAlignment="1">
      <alignment/>
    </xf>
    <xf numFmtId="0" fontId="72" fillId="11" borderId="34" xfId="0" applyFont="1" applyFill="1" applyBorder="1" applyAlignment="1">
      <alignment/>
    </xf>
    <xf numFmtId="0" fontId="0" fillId="11" borderId="34" xfId="0" applyFill="1" applyBorder="1" applyAlignment="1">
      <alignment/>
    </xf>
    <xf numFmtId="0" fontId="62" fillId="11" borderId="0" xfId="0" applyFont="1" applyFill="1" applyAlignment="1">
      <alignment/>
    </xf>
    <xf numFmtId="0" fontId="52" fillId="22" borderId="2" xfId="35" applyAlignment="1">
      <alignment/>
    </xf>
    <xf numFmtId="179" fontId="72" fillId="34" borderId="16" xfId="0" applyNumberFormat="1" applyFont="1" applyFill="1" applyBorder="1" applyAlignment="1" applyProtection="1">
      <alignment horizontal="center"/>
      <protection locked="0"/>
    </xf>
    <xf numFmtId="0" fontId="83" fillId="34" borderId="16" xfId="0" applyFont="1" applyFill="1" applyBorder="1" applyAlignment="1">
      <alignment vertical="center"/>
    </xf>
    <xf numFmtId="0" fontId="52" fillId="34" borderId="2" xfId="35" applyFill="1" applyAlignment="1">
      <alignment/>
    </xf>
    <xf numFmtId="0" fontId="72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62" fillId="34" borderId="16" xfId="0" applyFont="1" applyFill="1" applyBorder="1" applyAlignment="1">
      <alignment/>
    </xf>
    <xf numFmtId="179" fontId="72" fillId="34" borderId="25" xfId="0" applyNumberFormat="1" applyFont="1" applyFill="1" applyBorder="1" applyAlignment="1" applyProtection="1">
      <alignment horizontal="center"/>
      <protection locked="0"/>
    </xf>
    <xf numFmtId="0" fontId="82" fillId="34" borderId="27" xfId="0" applyFont="1" applyFill="1" applyBorder="1" applyAlignment="1">
      <alignment/>
    </xf>
    <xf numFmtId="0" fontId="82" fillId="34" borderId="21" xfId="0" applyFont="1" applyFill="1" applyBorder="1" applyAlignment="1">
      <alignment/>
    </xf>
    <xf numFmtId="0" fontId="82" fillId="34" borderId="38" xfId="0" applyFont="1" applyFill="1" applyBorder="1" applyAlignment="1">
      <alignment/>
    </xf>
    <xf numFmtId="0" fontId="62" fillId="34" borderId="28" xfId="0" applyFont="1" applyFill="1" applyBorder="1" applyAlignment="1">
      <alignment/>
    </xf>
    <xf numFmtId="0" fontId="72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62" fillId="34" borderId="10" xfId="0" applyFont="1" applyFill="1" applyBorder="1" applyAlignment="1">
      <alignment/>
    </xf>
    <xf numFmtId="0" fontId="88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89" fillId="0" borderId="10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67" fillId="0" borderId="53" xfId="0" applyFont="1" applyBorder="1" applyAlignment="1">
      <alignment horizontal="left"/>
    </xf>
    <xf numFmtId="0" fontId="67" fillId="0" borderId="42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70" fillId="0" borderId="21" xfId="0" applyNumberFormat="1" applyFont="1" applyBorder="1" applyAlignment="1" quotePrefix="1">
      <alignment horizontal="center"/>
    </xf>
    <xf numFmtId="172" fontId="70" fillId="0" borderId="16" xfId="0" applyNumberFormat="1" applyFont="1" applyBorder="1" applyAlignment="1">
      <alignment horizontal="center"/>
    </xf>
    <xf numFmtId="0" fontId="67" fillId="0" borderId="16" xfId="0" applyFont="1" applyBorder="1" applyAlignment="1">
      <alignment horizontal="left"/>
    </xf>
    <xf numFmtId="0" fontId="75" fillId="0" borderId="53" xfId="0" applyFont="1" applyBorder="1" applyAlignment="1">
      <alignment horizontal="center"/>
    </xf>
    <xf numFmtId="0" fontId="75" fillId="0" borderId="54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90" fillId="0" borderId="10" xfId="0" applyFont="1" applyBorder="1" applyAlignment="1">
      <alignment horizontal="center" wrapText="1"/>
    </xf>
    <xf numFmtId="0" fontId="90" fillId="0" borderId="0" xfId="0" applyFont="1" applyBorder="1" applyAlignment="1">
      <alignment horizontal="center" wrapText="1"/>
    </xf>
    <xf numFmtId="0" fontId="89" fillId="0" borderId="41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91" fillId="0" borderId="53" xfId="0" applyFont="1" applyBorder="1" applyAlignment="1">
      <alignment horizontal="center"/>
    </xf>
    <xf numFmtId="0" fontId="91" fillId="0" borderId="42" xfId="0" applyFont="1" applyBorder="1" applyAlignment="1">
      <alignment horizontal="center"/>
    </xf>
    <xf numFmtId="0" fontId="92" fillId="0" borderId="24" xfId="0" applyFont="1" applyBorder="1" applyAlignment="1">
      <alignment horizontal="center" wrapText="1"/>
    </xf>
    <xf numFmtId="0" fontId="9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0" borderId="28" xfId="0" applyFont="1" applyBorder="1" applyAlignment="1">
      <alignment horizontal="center"/>
    </xf>
    <xf numFmtId="0" fontId="90" fillId="0" borderId="11" xfId="0" applyFont="1" applyBorder="1" applyAlignment="1">
      <alignment horizontal="center" wrapText="1"/>
    </xf>
    <xf numFmtId="9" fontId="48" fillId="10" borderId="29" xfId="0" applyNumberFormat="1" applyFont="1" applyFill="1" applyBorder="1" applyAlignment="1" applyProtection="1">
      <alignment horizontal="center" vertical="center" wrapText="1"/>
      <protection/>
    </xf>
    <xf numFmtId="9" fontId="48" fillId="10" borderId="18" xfId="0" applyNumberFormat="1" applyFont="1" applyFill="1" applyBorder="1" applyAlignment="1" applyProtection="1">
      <alignment horizontal="center" vertical="center" wrapText="1"/>
      <protection/>
    </xf>
    <xf numFmtId="9" fontId="48" fillId="10" borderId="16" xfId="0" applyNumberFormat="1" applyFont="1" applyFill="1" applyBorder="1" applyAlignment="1" applyProtection="1">
      <alignment horizontal="center" vertical="center" wrapText="1"/>
      <protection/>
    </xf>
    <xf numFmtId="9" fontId="32" fillId="10" borderId="16" xfId="0" applyNumberFormat="1" applyFont="1" applyFill="1" applyBorder="1" applyAlignment="1" applyProtection="1">
      <alignment horizontal="center" vertical="center" wrapText="1"/>
      <protection/>
    </xf>
    <xf numFmtId="0" fontId="33" fillId="10" borderId="16" xfId="0" applyFont="1" applyFill="1" applyBorder="1" applyAlignment="1" applyProtection="1">
      <alignment horizontal="center" vertical="center" wrapText="1"/>
      <protection/>
    </xf>
    <xf numFmtId="0" fontId="33" fillId="10" borderId="29" xfId="0" applyFont="1" applyFill="1" applyBorder="1" applyAlignment="1" applyProtection="1">
      <alignment horizontal="center" vertical="center" wrapText="1"/>
      <protection/>
    </xf>
    <xf numFmtId="0" fontId="33" fillId="10" borderId="18" xfId="0" applyFont="1" applyFill="1" applyBorder="1" applyAlignment="1" applyProtection="1">
      <alignment horizontal="center" vertical="center" wrapText="1"/>
      <protection/>
    </xf>
    <xf numFmtId="9" fontId="33" fillId="10" borderId="16" xfId="0" applyNumberFormat="1" applyFont="1" applyFill="1" applyBorder="1" applyAlignment="1" applyProtection="1">
      <alignment horizontal="center" vertical="center" wrapText="1"/>
      <protection/>
    </xf>
    <xf numFmtId="0" fontId="48" fillId="10" borderId="29" xfId="0" applyFont="1" applyFill="1" applyBorder="1" applyAlignment="1" applyProtection="1">
      <alignment horizontal="center" vertical="center" wrapText="1"/>
      <protection/>
    </xf>
    <xf numFmtId="0" fontId="48" fillId="10" borderId="18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/>
      <protection/>
    </xf>
    <xf numFmtId="0" fontId="75" fillId="0" borderId="25" xfId="0" applyFont="1" applyBorder="1" applyAlignment="1" applyProtection="1">
      <alignment horizontal="center"/>
      <protection locked="0"/>
    </xf>
    <xf numFmtId="0" fontId="75" fillId="0" borderId="28" xfId="0" applyFont="1" applyBorder="1" applyAlignment="1" applyProtection="1">
      <alignment horizontal="center"/>
      <protection locked="0"/>
    </xf>
    <xf numFmtId="0" fontId="75" fillId="0" borderId="16" xfId="0" applyFont="1" applyBorder="1" applyAlignment="1" applyProtection="1">
      <alignment horizontal="center"/>
      <protection locked="0"/>
    </xf>
    <xf numFmtId="0" fontId="75" fillId="0" borderId="27" xfId="0" applyFont="1" applyBorder="1" applyAlignment="1" applyProtection="1">
      <alignment horizontal="center"/>
      <protection locked="0"/>
    </xf>
    <xf numFmtId="0" fontId="57" fillId="0" borderId="16" xfId="46" applyBorder="1" applyAlignment="1" applyProtection="1">
      <alignment horizontal="center"/>
      <protection locked="0"/>
    </xf>
    <xf numFmtId="0" fontId="74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676275</xdr:colOff>
      <xdr:row>3</xdr:row>
      <xdr:rowOff>142875</xdr:rowOff>
    </xdr:to>
    <xdr:pic>
      <xdr:nvPicPr>
        <xdr:cNvPr id="1" name="Picture 1" descr="logo_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762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152400</xdr:rowOff>
    </xdr:from>
    <xdr:to>
      <xdr:col>1</xdr:col>
      <xdr:colOff>628650</xdr:colOff>
      <xdr:row>43</xdr:row>
      <xdr:rowOff>104775</xdr:rowOff>
    </xdr:to>
    <xdr:pic>
      <xdr:nvPicPr>
        <xdr:cNvPr id="2" name="Picture 1" descr="logo_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6869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1152525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mmitos\Documents\Nueva%20carpeta\BORRADOR%20DE%20NOTAS%20blok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RADOR DE NOTAS"/>
      <sheetName val="Hoja2"/>
      <sheetName val="Hoja3"/>
      <sheetName val="Hoja5"/>
      <sheetName val="Hoja1"/>
      <sheetName val="Hoja4"/>
      <sheetName val="Hoja7"/>
      <sheetName val="Hoja8"/>
      <sheetName val="Hoja9"/>
      <sheetName val="Hoja6"/>
      <sheetName val="Hoja10"/>
    </sheetNames>
    <sheetDataSet>
      <sheetData sheetId="1">
        <row r="1">
          <cell r="A1" t="str">
            <v>ADMINISTRACIÓN DE EMPRESAS TURÍSTICAS</v>
          </cell>
          <cell r="C1" t="str">
            <v>CHIA</v>
          </cell>
          <cell r="E1" t="str">
            <v>X</v>
          </cell>
        </row>
        <row r="2">
          <cell r="A2" t="str">
            <v>ADMINISTRACIÓN DE NEGOCIOS</v>
          </cell>
          <cell r="C2" t="str">
            <v>KENNEDY</v>
          </cell>
          <cell r="E2" t="str">
            <v>CL</v>
          </cell>
        </row>
        <row r="3">
          <cell r="A3" t="str">
            <v>ADMINISTRACIÓN FINANCIERA</v>
          </cell>
          <cell r="C3" t="str">
            <v>SUBA</v>
          </cell>
          <cell r="E3" t="str">
            <v>100%</v>
          </cell>
        </row>
        <row r="4">
          <cell r="A4" t="str">
            <v>ADMINISTRACIÓN TURÍSTICA Y HOTELERA</v>
          </cell>
          <cell r="C4" t="str">
            <v>TUNAL</v>
          </cell>
        </row>
        <row r="5">
          <cell r="A5" t="str">
            <v>INGENIERÍA DE SISTEMAS</v>
          </cell>
        </row>
        <row r="6">
          <cell r="A6" t="str">
            <v>LIC. EN CIENCIAS NATURALES</v>
          </cell>
        </row>
        <row r="7">
          <cell r="A7" t="str">
            <v>LIC. EN EDUCACIÓN ARTISTICA</v>
          </cell>
        </row>
        <row r="8">
          <cell r="A8" t="str">
            <v>LIC. EN INFORMATICA</v>
          </cell>
        </row>
        <row r="9">
          <cell r="A9" t="str">
            <v>LIC. EN LENGUA CASTELLANA</v>
          </cell>
        </row>
        <row r="10">
          <cell r="A10" t="str">
            <v>LIC. EN MATEMATICAS</v>
          </cell>
        </row>
        <row r="11">
          <cell r="A11" t="str">
            <v>LIC. EN PEDAGOGÍA INFANTIL</v>
          </cell>
        </row>
        <row r="12">
          <cell r="A12" t="str">
            <v>SALUD OCUPACIONAL</v>
          </cell>
        </row>
        <row r="13">
          <cell r="A13" t="str">
            <v>TEC. EN GESTIÓN TURÍSTICA</v>
          </cell>
        </row>
        <row r="14">
          <cell r="A14" t="str">
            <v>TEC. EN REGENCIA DE FARMACIA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9"/>
  <sheetViews>
    <sheetView view="pageBreakPreview" zoomScale="85" zoomScaleNormal="85" zoomScaleSheetLayoutView="85" zoomScalePageLayoutView="0" workbookViewId="0" topLeftCell="A52">
      <selection activeCell="N57" sqref="N57"/>
    </sheetView>
  </sheetViews>
  <sheetFormatPr defaultColWidth="11.421875" defaultRowHeight="15"/>
  <cols>
    <col min="1" max="1" width="13.00390625" style="0" customWidth="1"/>
    <col min="2" max="2" width="23.140625" style="0" customWidth="1"/>
    <col min="3" max="3" width="15.421875" style="0" customWidth="1"/>
    <col min="4" max="4" width="18.8515625" style="0" customWidth="1"/>
    <col min="5" max="5" width="17.57421875" style="0" customWidth="1"/>
    <col min="6" max="6" width="13.28125" style="0" customWidth="1"/>
    <col min="7" max="7" width="11.57421875" style="0" customWidth="1"/>
    <col min="8" max="8" width="10.7109375" style="0" customWidth="1"/>
    <col min="9" max="9" width="23.8515625" style="0" customWidth="1"/>
    <col min="10" max="10" width="3.140625" style="0" customWidth="1"/>
  </cols>
  <sheetData>
    <row r="1" spans="1:9" ht="18.75" customHeight="1">
      <c r="A1" s="358"/>
      <c r="B1" s="359"/>
      <c r="C1" s="374" t="s">
        <v>2</v>
      </c>
      <c r="D1" s="375"/>
      <c r="E1" s="375"/>
      <c r="F1" s="375"/>
      <c r="G1" s="375"/>
      <c r="H1" s="366" t="s">
        <v>3</v>
      </c>
      <c r="I1" s="367"/>
    </row>
    <row r="2" spans="1:9" ht="15.75" customHeight="1">
      <c r="A2" s="360"/>
      <c r="B2" s="361"/>
      <c r="C2" s="364" t="s">
        <v>32</v>
      </c>
      <c r="D2" s="365"/>
      <c r="E2" s="365"/>
      <c r="F2" s="365"/>
      <c r="G2" s="365"/>
      <c r="H2" s="368"/>
      <c r="I2" s="369"/>
    </row>
    <row r="3" spans="1:9" ht="15.75">
      <c r="A3" s="360"/>
      <c r="B3" s="361"/>
      <c r="C3" s="364" t="s">
        <v>33</v>
      </c>
      <c r="D3" s="365"/>
      <c r="E3" s="365"/>
      <c r="F3" s="365"/>
      <c r="G3" s="365"/>
      <c r="H3" s="330" t="s">
        <v>35</v>
      </c>
      <c r="I3" s="331"/>
    </row>
    <row r="4" spans="1:9" ht="15.75" customHeight="1" thickBot="1">
      <c r="A4" s="362"/>
      <c r="B4" s="363"/>
      <c r="C4" s="376" t="s">
        <v>28</v>
      </c>
      <c r="D4" s="377"/>
      <c r="E4" s="377"/>
      <c r="F4" s="377"/>
      <c r="G4" s="377"/>
      <c r="H4" s="378" t="s">
        <v>4</v>
      </c>
      <c r="I4" s="379"/>
    </row>
    <row r="5" spans="1:9" ht="18.75" customHeight="1">
      <c r="A5" s="2"/>
      <c r="B5" s="3"/>
      <c r="C5" s="4"/>
      <c r="D5" s="4"/>
      <c r="E5" s="4"/>
      <c r="F5" s="4"/>
      <c r="G5" s="4"/>
      <c r="H5" s="5"/>
      <c r="I5" s="6"/>
    </row>
    <row r="6" spans="1:9" ht="15.75" thickBot="1">
      <c r="A6" s="334" t="s">
        <v>1</v>
      </c>
      <c r="B6" s="335"/>
      <c r="C6" s="7" t="s">
        <v>36</v>
      </c>
      <c r="D6" s="7"/>
      <c r="E6" s="8"/>
      <c r="F6" s="9" t="s">
        <v>6</v>
      </c>
      <c r="G6" s="7" t="s">
        <v>37</v>
      </c>
      <c r="H6" s="9" t="s">
        <v>7</v>
      </c>
      <c r="I6" s="10" t="s">
        <v>38</v>
      </c>
    </row>
    <row r="7" spans="1:9" ht="15">
      <c r="A7" s="11"/>
      <c r="B7" s="12"/>
      <c r="C7" s="12"/>
      <c r="D7" s="12"/>
      <c r="E7" s="12"/>
      <c r="F7" s="12"/>
      <c r="G7" s="12"/>
      <c r="H7" s="12"/>
      <c r="I7" s="13"/>
    </row>
    <row r="8" spans="1:9" ht="15.75" thickBot="1">
      <c r="A8" s="343" t="s">
        <v>25</v>
      </c>
      <c r="B8" s="344"/>
      <c r="C8" s="7" t="s">
        <v>39</v>
      </c>
      <c r="D8" s="7"/>
      <c r="E8" s="7"/>
      <c r="F8" s="7"/>
      <c r="G8" s="9" t="s">
        <v>0</v>
      </c>
      <c r="H8" s="14">
        <v>79317934</v>
      </c>
      <c r="I8" s="15"/>
    </row>
    <row r="9" spans="1:9" ht="15.75" thickBot="1">
      <c r="A9" s="334" t="s">
        <v>34</v>
      </c>
      <c r="B9" s="335"/>
      <c r="C9" s="335"/>
      <c r="D9" s="335"/>
      <c r="E9" s="335"/>
      <c r="F9" s="335"/>
      <c r="G9" s="335"/>
      <c r="H9" s="335"/>
      <c r="I9" s="336"/>
    </row>
    <row r="10" spans="1:9" ht="27.75" customHeight="1">
      <c r="A10" s="380" t="s">
        <v>19</v>
      </c>
      <c r="B10" s="381"/>
      <c r="C10" s="17"/>
      <c r="D10" s="16" t="s">
        <v>20</v>
      </c>
      <c r="E10" s="17"/>
      <c r="F10" s="16" t="s">
        <v>21</v>
      </c>
      <c r="G10" s="18"/>
      <c r="H10" s="16" t="s">
        <v>22</v>
      </c>
      <c r="I10" s="19"/>
    </row>
    <row r="11" spans="1:9" ht="22.5" customHeight="1">
      <c r="A11" s="373" t="s">
        <v>18</v>
      </c>
      <c r="B11" s="345"/>
      <c r="C11" s="20" t="s">
        <v>40</v>
      </c>
      <c r="D11" s="20" t="s">
        <v>24</v>
      </c>
      <c r="E11" s="20"/>
      <c r="F11" s="20" t="s">
        <v>23</v>
      </c>
      <c r="G11" s="21"/>
      <c r="H11" s="345"/>
      <c r="I11" s="346"/>
    </row>
    <row r="12" spans="1:9" ht="27.75" customHeight="1" thickBot="1">
      <c r="A12" s="351" t="s">
        <v>30</v>
      </c>
      <c r="B12" s="352"/>
      <c r="C12" s="22" t="s">
        <v>11</v>
      </c>
      <c r="D12" s="22"/>
      <c r="E12" s="22" t="s">
        <v>12</v>
      </c>
      <c r="F12" s="22"/>
      <c r="G12" s="23" t="s">
        <v>29</v>
      </c>
      <c r="H12" s="347"/>
      <c r="I12" s="348"/>
    </row>
    <row r="13" spans="1:9" ht="27.75" customHeight="1">
      <c r="A13" s="353" t="s">
        <v>17</v>
      </c>
      <c r="B13" s="354"/>
      <c r="C13" s="349" t="s">
        <v>16</v>
      </c>
      <c r="D13" s="349"/>
      <c r="E13" s="349"/>
      <c r="F13" s="349"/>
      <c r="G13" s="349"/>
      <c r="H13" s="24" t="s">
        <v>15</v>
      </c>
      <c r="I13" s="25" t="s">
        <v>14</v>
      </c>
    </row>
    <row r="14" spans="1:9" ht="22.5" customHeight="1">
      <c r="A14" s="355">
        <v>703319</v>
      </c>
      <c r="B14" s="356"/>
      <c r="C14" s="350" t="s">
        <v>43</v>
      </c>
      <c r="D14" s="350"/>
      <c r="E14" s="350"/>
      <c r="F14" s="350"/>
      <c r="G14" s="350"/>
      <c r="H14" s="26">
        <v>1</v>
      </c>
      <c r="I14" s="27" t="s">
        <v>44</v>
      </c>
    </row>
    <row r="15" spans="1:9" ht="22.5" customHeight="1">
      <c r="A15" s="28" t="s">
        <v>5</v>
      </c>
      <c r="B15" s="29" t="s">
        <v>26</v>
      </c>
      <c r="C15" s="337" t="s">
        <v>27</v>
      </c>
      <c r="D15" s="337"/>
      <c r="E15" s="337"/>
      <c r="F15" s="337"/>
      <c r="G15" s="337"/>
      <c r="H15" s="337"/>
      <c r="I15" s="30" t="s">
        <v>13</v>
      </c>
    </row>
    <row r="16" spans="1:9" ht="21" customHeight="1">
      <c r="A16" s="31">
        <v>1</v>
      </c>
      <c r="B16" s="51">
        <v>84651042013</v>
      </c>
      <c r="C16" s="382" t="s">
        <v>41</v>
      </c>
      <c r="D16" s="383"/>
      <c r="E16" s="383"/>
      <c r="F16" s="383"/>
      <c r="G16" s="383"/>
      <c r="H16" s="384"/>
      <c r="I16" s="52">
        <v>3.1</v>
      </c>
    </row>
    <row r="17" spans="1:9" ht="21" customHeight="1">
      <c r="A17" s="31">
        <v>2</v>
      </c>
      <c r="B17" s="32"/>
      <c r="C17" s="357"/>
      <c r="D17" s="357"/>
      <c r="E17" s="357"/>
      <c r="F17" s="357"/>
      <c r="G17" s="357"/>
      <c r="H17" s="357"/>
      <c r="I17" s="33"/>
    </row>
    <row r="18" spans="1:9" ht="21" customHeight="1">
      <c r="A18" s="31">
        <v>3</v>
      </c>
      <c r="B18" s="32"/>
      <c r="C18" s="357"/>
      <c r="D18" s="357"/>
      <c r="E18" s="357"/>
      <c r="F18" s="357"/>
      <c r="G18" s="357"/>
      <c r="H18" s="357"/>
      <c r="I18" s="33"/>
    </row>
    <row r="19" spans="1:9" ht="21" customHeight="1">
      <c r="A19" s="31">
        <v>4</v>
      </c>
      <c r="B19" s="32"/>
      <c r="C19" s="357"/>
      <c r="D19" s="357"/>
      <c r="E19" s="357"/>
      <c r="F19" s="357"/>
      <c r="G19" s="357"/>
      <c r="H19" s="357"/>
      <c r="I19" s="33"/>
    </row>
    <row r="20" spans="1:9" ht="21" customHeight="1">
      <c r="A20" s="31">
        <v>5</v>
      </c>
      <c r="B20" s="32"/>
      <c r="C20" s="357"/>
      <c r="D20" s="357"/>
      <c r="E20" s="357"/>
      <c r="F20" s="357"/>
      <c r="G20" s="357"/>
      <c r="H20" s="357"/>
      <c r="I20" s="33"/>
    </row>
    <row r="21" spans="1:9" ht="21" customHeight="1">
      <c r="A21" s="31">
        <v>6</v>
      </c>
      <c r="B21" s="32"/>
      <c r="C21" s="357"/>
      <c r="D21" s="357"/>
      <c r="E21" s="357"/>
      <c r="F21" s="357"/>
      <c r="G21" s="357"/>
      <c r="H21" s="357"/>
      <c r="I21" s="33"/>
    </row>
    <row r="22" spans="1:9" ht="21" customHeight="1">
      <c r="A22" s="31">
        <v>7</v>
      </c>
      <c r="B22" s="32"/>
      <c r="C22" s="357"/>
      <c r="D22" s="357"/>
      <c r="E22" s="357"/>
      <c r="F22" s="357"/>
      <c r="G22" s="357"/>
      <c r="H22" s="357"/>
      <c r="I22" s="33"/>
    </row>
    <row r="23" spans="1:9" ht="21" customHeight="1">
      <c r="A23" s="31">
        <v>8</v>
      </c>
      <c r="B23" s="32"/>
      <c r="C23" s="357"/>
      <c r="D23" s="357"/>
      <c r="E23" s="357"/>
      <c r="F23" s="357"/>
      <c r="G23" s="357"/>
      <c r="H23" s="357"/>
      <c r="I23" s="33"/>
    </row>
    <row r="24" spans="1:9" ht="21" customHeight="1">
      <c r="A24" s="31">
        <v>9</v>
      </c>
      <c r="B24" s="32"/>
      <c r="C24" s="357"/>
      <c r="D24" s="357"/>
      <c r="E24" s="357"/>
      <c r="F24" s="357"/>
      <c r="G24" s="357"/>
      <c r="H24" s="357"/>
      <c r="I24" s="33"/>
    </row>
    <row r="25" spans="1:9" ht="21" customHeight="1" thickBot="1">
      <c r="A25" s="34">
        <v>10</v>
      </c>
      <c r="B25" s="35"/>
      <c r="C25" s="372"/>
      <c r="D25" s="372"/>
      <c r="E25" s="372"/>
      <c r="F25" s="372"/>
      <c r="G25" s="372"/>
      <c r="H25" s="372"/>
      <c r="I25" s="36"/>
    </row>
    <row r="26" spans="1:9" ht="15.75" customHeight="1">
      <c r="A26" s="341" t="s">
        <v>31</v>
      </c>
      <c r="B26" s="342"/>
      <c r="C26" s="342"/>
      <c r="D26" s="342"/>
      <c r="E26" s="12"/>
      <c r="F26" s="12"/>
      <c r="G26" s="12"/>
      <c r="H26" s="12"/>
      <c r="I26" s="13"/>
    </row>
    <row r="27" spans="1:10" ht="27" customHeight="1">
      <c r="A27" s="11"/>
      <c r="B27" s="12"/>
      <c r="C27" s="12"/>
      <c r="D27" s="12"/>
      <c r="E27" s="12"/>
      <c r="F27" s="12"/>
      <c r="G27" s="37"/>
      <c r="H27" s="37"/>
      <c r="I27" s="38"/>
      <c r="J27" s="1"/>
    </row>
    <row r="28" spans="1:10" ht="15.75" thickBot="1">
      <c r="A28" s="343" t="s">
        <v>8</v>
      </c>
      <c r="B28" s="344"/>
      <c r="C28" s="7"/>
      <c r="D28" s="7"/>
      <c r="E28" s="7"/>
      <c r="F28" s="12"/>
      <c r="G28" s="37"/>
      <c r="H28" s="37"/>
      <c r="I28" s="38"/>
      <c r="J28" s="1"/>
    </row>
    <row r="29" spans="1:10" ht="15" customHeight="1">
      <c r="A29" s="11"/>
      <c r="B29" s="12"/>
      <c r="C29" s="12"/>
      <c r="D29" s="12"/>
      <c r="E29" s="12"/>
      <c r="F29" s="12"/>
      <c r="G29" s="37"/>
      <c r="H29" s="37"/>
      <c r="I29" s="38"/>
      <c r="J29" s="1"/>
    </row>
    <row r="30" spans="1:10" ht="15.75" thickBot="1">
      <c r="A30" s="343" t="s">
        <v>9</v>
      </c>
      <c r="B30" s="344"/>
      <c r="C30" s="7"/>
      <c r="D30" s="7"/>
      <c r="E30" s="7"/>
      <c r="F30" s="12"/>
      <c r="G30" s="39"/>
      <c r="H30" s="39"/>
      <c r="I30" s="40"/>
      <c r="J30" s="1"/>
    </row>
    <row r="31" spans="1:10" ht="15">
      <c r="A31" s="41"/>
      <c r="B31" s="42"/>
      <c r="C31" s="12"/>
      <c r="D31" s="12"/>
      <c r="E31" s="12"/>
      <c r="F31" s="12"/>
      <c r="G31" s="39"/>
      <c r="H31" s="39"/>
      <c r="I31" s="40"/>
      <c r="J31" s="1"/>
    </row>
    <row r="32" spans="1:10" ht="15.75" thickBot="1">
      <c r="A32" s="343" t="s">
        <v>10</v>
      </c>
      <c r="B32" s="344"/>
      <c r="C32" s="7"/>
      <c r="D32" s="7"/>
      <c r="E32" s="7"/>
      <c r="F32" s="12"/>
      <c r="G32" s="37"/>
      <c r="H32" s="37"/>
      <c r="I32" s="38"/>
      <c r="J32" s="1"/>
    </row>
    <row r="33" spans="1:10" ht="15">
      <c r="A33" s="43"/>
      <c r="B33" s="44"/>
      <c r="C33" s="12"/>
      <c r="D33" s="12"/>
      <c r="E33" s="12"/>
      <c r="F33" s="12"/>
      <c r="G33" s="37"/>
      <c r="H33" s="37"/>
      <c r="I33" s="38"/>
      <c r="J33" s="1"/>
    </row>
    <row r="34" spans="1:10" ht="15">
      <c r="A34" s="43"/>
      <c r="B34" s="44"/>
      <c r="C34" s="12"/>
      <c r="D34" s="12"/>
      <c r="E34" s="12"/>
      <c r="F34" s="12"/>
      <c r="G34" s="37"/>
      <c r="H34" s="37"/>
      <c r="I34" s="38"/>
      <c r="J34" s="1"/>
    </row>
    <row r="35" spans="1:10" ht="15">
      <c r="A35" s="43"/>
      <c r="B35" s="44"/>
      <c r="C35" s="12"/>
      <c r="D35" s="12"/>
      <c r="E35" s="12"/>
      <c r="F35" s="12"/>
      <c r="G35" s="37"/>
      <c r="H35" s="37"/>
      <c r="I35" s="38"/>
      <c r="J35" s="1"/>
    </row>
    <row r="36" spans="1:10" ht="15.75" thickBot="1">
      <c r="A36" s="45"/>
      <c r="B36" s="46"/>
      <c r="C36" s="7"/>
      <c r="D36" s="7"/>
      <c r="E36" s="7"/>
      <c r="F36" s="7"/>
      <c r="G36" s="47"/>
      <c r="H36" s="47"/>
      <c r="I36" s="48"/>
      <c r="J36" s="1"/>
    </row>
    <row r="37" spans="1:10" ht="15">
      <c r="A37" s="44"/>
      <c r="B37" s="44"/>
      <c r="C37" s="12"/>
      <c r="D37" s="12"/>
      <c r="E37" s="12"/>
      <c r="F37" s="12"/>
      <c r="G37" s="37"/>
      <c r="H37" s="37"/>
      <c r="I37" s="37"/>
      <c r="J37" s="1"/>
    </row>
    <row r="38" spans="1:10" ht="15">
      <c r="A38" s="44"/>
      <c r="B38" s="44"/>
      <c r="C38" s="12"/>
      <c r="D38" s="12"/>
      <c r="E38" s="12"/>
      <c r="F38" s="12"/>
      <c r="G38" s="37"/>
      <c r="H38" s="37"/>
      <c r="I38" s="37"/>
      <c r="J38" s="1"/>
    </row>
    <row r="39" spans="1:10" ht="16.5" customHeight="1">
      <c r="A39" s="44"/>
      <c r="B39" s="44"/>
      <c r="C39" s="12"/>
      <c r="D39" s="12"/>
      <c r="E39" s="12"/>
      <c r="F39" s="12"/>
      <c r="G39" s="37"/>
      <c r="H39" s="37"/>
      <c r="I39" s="37"/>
      <c r="J39" s="1"/>
    </row>
    <row r="40" spans="1:10" ht="15.75" thickBot="1">
      <c r="A40" s="42"/>
      <c r="B40" s="42"/>
      <c r="C40" s="12"/>
      <c r="D40" s="12"/>
      <c r="E40" s="12"/>
      <c r="F40" s="12"/>
      <c r="G40" s="12"/>
      <c r="H40" s="12"/>
      <c r="I40" s="12"/>
      <c r="J40" s="1"/>
    </row>
    <row r="41" spans="1:10" ht="18.75">
      <c r="A41" s="358"/>
      <c r="B41" s="359"/>
      <c r="C41" s="374" t="s">
        <v>2</v>
      </c>
      <c r="D41" s="375"/>
      <c r="E41" s="375"/>
      <c r="F41" s="375"/>
      <c r="G41" s="375"/>
      <c r="H41" s="370" t="s">
        <v>3</v>
      </c>
      <c r="I41" s="367"/>
      <c r="J41" s="1"/>
    </row>
    <row r="42" spans="1:10" ht="26.25" customHeight="1">
      <c r="A42" s="360"/>
      <c r="B42" s="361"/>
      <c r="C42" s="364" t="s">
        <v>32</v>
      </c>
      <c r="D42" s="365"/>
      <c r="E42" s="365"/>
      <c r="F42" s="365"/>
      <c r="G42" s="365"/>
      <c r="H42" s="371"/>
      <c r="I42" s="369"/>
      <c r="J42" s="1"/>
    </row>
    <row r="43" spans="1:9" ht="15.75">
      <c r="A43" s="360"/>
      <c r="B43" s="361"/>
      <c r="C43" s="364" t="s">
        <v>33</v>
      </c>
      <c r="D43" s="365"/>
      <c r="E43" s="365"/>
      <c r="F43" s="365"/>
      <c r="G43" s="385"/>
      <c r="H43" s="330" t="s">
        <v>35</v>
      </c>
      <c r="I43" s="331"/>
    </row>
    <row r="44" spans="1:9" ht="15.75" thickBot="1">
      <c r="A44" s="362"/>
      <c r="B44" s="363"/>
      <c r="C44" s="376" t="s">
        <v>28</v>
      </c>
      <c r="D44" s="377"/>
      <c r="E44" s="377"/>
      <c r="F44" s="377"/>
      <c r="G44" s="377"/>
      <c r="H44" s="332" t="s">
        <v>4</v>
      </c>
      <c r="I44" s="333"/>
    </row>
    <row r="45" spans="1:9" ht="18.75" customHeight="1">
      <c r="A45" s="2"/>
      <c r="B45" s="3"/>
      <c r="C45" s="4"/>
      <c r="D45" s="4"/>
      <c r="E45" s="4"/>
      <c r="F45" s="4"/>
      <c r="G45" s="4"/>
      <c r="H45" s="5"/>
      <c r="I45" s="6"/>
    </row>
    <row r="46" spans="1:9" ht="31.5" customHeight="1" thickBot="1">
      <c r="A46" s="334" t="s">
        <v>1</v>
      </c>
      <c r="B46" s="335"/>
      <c r="C46" s="7" t="s">
        <v>42</v>
      </c>
      <c r="D46" s="7"/>
      <c r="E46" s="8"/>
      <c r="F46" s="9" t="s">
        <v>6</v>
      </c>
      <c r="G46" s="7" t="s">
        <v>46</v>
      </c>
      <c r="H46" s="9" t="s">
        <v>7</v>
      </c>
      <c r="I46" s="10" t="s">
        <v>38</v>
      </c>
    </row>
    <row r="47" spans="1:9" ht="1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5.75" thickBot="1">
      <c r="A48" s="343" t="s">
        <v>25</v>
      </c>
      <c r="B48" s="344"/>
      <c r="C48" s="7" t="s">
        <v>39</v>
      </c>
      <c r="D48" s="7"/>
      <c r="E48" s="7"/>
      <c r="F48" s="7"/>
      <c r="G48" s="9" t="s">
        <v>0</v>
      </c>
      <c r="H48" s="14">
        <v>79317934</v>
      </c>
      <c r="I48" s="15"/>
    </row>
    <row r="49" spans="1:9" ht="15.75" thickBot="1">
      <c r="A49" s="334" t="s">
        <v>34</v>
      </c>
      <c r="B49" s="335"/>
      <c r="C49" s="335"/>
      <c r="D49" s="335"/>
      <c r="E49" s="335"/>
      <c r="F49" s="335"/>
      <c r="G49" s="335"/>
      <c r="H49" s="335"/>
      <c r="I49" s="336"/>
    </row>
    <row r="50" spans="1:9" ht="21">
      <c r="A50" s="380" t="s">
        <v>19</v>
      </c>
      <c r="B50" s="381"/>
      <c r="C50" s="17"/>
      <c r="D50" s="16" t="s">
        <v>20</v>
      </c>
      <c r="E50" s="17"/>
      <c r="F50" s="16" t="s">
        <v>21</v>
      </c>
      <c r="G50" s="16" t="s">
        <v>40</v>
      </c>
      <c r="H50" s="16" t="s">
        <v>22</v>
      </c>
      <c r="I50" s="19"/>
    </row>
    <row r="51" spans="1:9" ht="21">
      <c r="A51" s="373" t="s">
        <v>18</v>
      </c>
      <c r="B51" s="345"/>
      <c r="C51" s="20"/>
      <c r="D51" s="20" t="s">
        <v>24</v>
      </c>
      <c r="E51" s="20"/>
      <c r="F51" s="20" t="s">
        <v>23</v>
      </c>
      <c r="G51" s="21"/>
      <c r="H51" s="345"/>
      <c r="I51" s="346"/>
    </row>
    <row r="52" spans="1:9" ht="15.75" thickBot="1">
      <c r="A52" s="351" t="s">
        <v>30</v>
      </c>
      <c r="B52" s="352"/>
      <c r="C52" s="22" t="s">
        <v>11</v>
      </c>
      <c r="D52" s="22"/>
      <c r="E52" s="22" t="s">
        <v>12</v>
      </c>
      <c r="F52" s="22"/>
      <c r="G52" s="23" t="s">
        <v>29</v>
      </c>
      <c r="H52" s="347"/>
      <c r="I52" s="348"/>
    </row>
    <row r="53" spans="1:9" ht="15">
      <c r="A53" s="353" t="s">
        <v>17</v>
      </c>
      <c r="B53" s="354"/>
      <c r="C53" s="349" t="s">
        <v>16</v>
      </c>
      <c r="D53" s="349"/>
      <c r="E53" s="349"/>
      <c r="F53" s="349"/>
      <c r="G53" s="349"/>
      <c r="H53" s="24" t="s">
        <v>15</v>
      </c>
      <c r="I53" s="25" t="s">
        <v>14</v>
      </c>
    </row>
    <row r="54" spans="1:9" ht="15">
      <c r="A54" s="355">
        <v>703239</v>
      </c>
      <c r="B54" s="356"/>
      <c r="C54" s="350" t="s">
        <v>45</v>
      </c>
      <c r="D54" s="350"/>
      <c r="E54" s="350"/>
      <c r="F54" s="350"/>
      <c r="G54" s="350"/>
      <c r="H54" s="26">
        <v>1</v>
      </c>
      <c r="I54" s="27" t="s">
        <v>44</v>
      </c>
    </row>
    <row r="55" spans="1:9" ht="15">
      <c r="A55" s="28" t="s">
        <v>5</v>
      </c>
      <c r="B55" s="29" t="s">
        <v>26</v>
      </c>
      <c r="C55" s="337" t="s">
        <v>27</v>
      </c>
      <c r="D55" s="337"/>
      <c r="E55" s="337"/>
      <c r="F55" s="337"/>
      <c r="G55" s="337"/>
      <c r="H55" s="337"/>
      <c r="I55" s="30" t="s">
        <v>13</v>
      </c>
    </row>
    <row r="56" spans="1:9" ht="15">
      <c r="A56" s="31">
        <v>1</v>
      </c>
      <c r="B56" s="51"/>
      <c r="C56" s="338"/>
      <c r="D56" s="339"/>
      <c r="E56" s="339"/>
      <c r="F56" s="339"/>
      <c r="G56" s="339"/>
      <c r="H56" s="340"/>
      <c r="I56" s="52"/>
    </row>
    <row r="57" spans="1:9" ht="21" customHeight="1">
      <c r="A57" s="31">
        <v>2</v>
      </c>
      <c r="B57" s="32"/>
      <c r="C57" s="357"/>
      <c r="D57" s="357"/>
      <c r="E57" s="357"/>
      <c r="F57" s="357"/>
      <c r="G57" s="357"/>
      <c r="H57" s="357"/>
      <c r="I57" s="33"/>
    </row>
    <row r="58" spans="1:9" ht="21" customHeight="1">
      <c r="A58" s="31">
        <v>3</v>
      </c>
      <c r="B58" s="32"/>
      <c r="C58" s="357"/>
      <c r="D58" s="357"/>
      <c r="E58" s="357"/>
      <c r="F58" s="357"/>
      <c r="G58" s="357"/>
      <c r="H58" s="357"/>
      <c r="I58" s="33"/>
    </row>
    <row r="59" spans="1:9" ht="21" customHeight="1">
      <c r="A59" s="31">
        <v>4</v>
      </c>
      <c r="B59" s="32"/>
      <c r="C59" s="357"/>
      <c r="D59" s="357"/>
      <c r="E59" s="357"/>
      <c r="F59" s="357"/>
      <c r="G59" s="357"/>
      <c r="H59" s="357"/>
      <c r="I59" s="33"/>
    </row>
    <row r="60" spans="1:9" ht="21" customHeight="1">
      <c r="A60" s="31">
        <v>5</v>
      </c>
      <c r="B60" s="32"/>
      <c r="C60" s="357"/>
      <c r="D60" s="357"/>
      <c r="E60" s="357"/>
      <c r="F60" s="357"/>
      <c r="G60" s="357"/>
      <c r="H60" s="357"/>
      <c r="I60" s="33"/>
    </row>
    <row r="61" spans="1:9" ht="21" customHeight="1">
      <c r="A61" s="31">
        <v>6</v>
      </c>
      <c r="B61" s="32"/>
      <c r="C61" s="357"/>
      <c r="D61" s="357"/>
      <c r="E61" s="357"/>
      <c r="F61" s="357"/>
      <c r="G61" s="357"/>
      <c r="H61" s="357"/>
      <c r="I61" s="33"/>
    </row>
    <row r="62" spans="1:9" ht="21" customHeight="1">
      <c r="A62" s="31">
        <v>7</v>
      </c>
      <c r="B62" s="32"/>
      <c r="C62" s="357"/>
      <c r="D62" s="357"/>
      <c r="E62" s="357"/>
      <c r="F62" s="357"/>
      <c r="G62" s="357"/>
      <c r="H62" s="357"/>
      <c r="I62" s="33"/>
    </row>
    <row r="63" spans="1:9" ht="21" customHeight="1">
      <c r="A63" s="31">
        <v>8</v>
      </c>
      <c r="B63" s="32"/>
      <c r="C63" s="357"/>
      <c r="D63" s="357"/>
      <c r="E63" s="357"/>
      <c r="F63" s="357"/>
      <c r="G63" s="357"/>
      <c r="H63" s="357"/>
      <c r="I63" s="33"/>
    </row>
    <row r="64" spans="1:9" ht="21" customHeight="1">
      <c r="A64" s="31">
        <v>9</v>
      </c>
      <c r="B64" s="32"/>
      <c r="C64" s="357"/>
      <c r="D64" s="357"/>
      <c r="E64" s="357"/>
      <c r="F64" s="357"/>
      <c r="G64" s="357"/>
      <c r="H64" s="357"/>
      <c r="I64" s="33"/>
    </row>
    <row r="65" spans="1:9" ht="21" customHeight="1" thickBot="1">
      <c r="A65" s="34">
        <v>10</v>
      </c>
      <c r="B65" s="35"/>
      <c r="C65" s="372"/>
      <c r="D65" s="372"/>
      <c r="E65" s="372"/>
      <c r="F65" s="372"/>
      <c r="G65" s="372"/>
      <c r="H65" s="372"/>
      <c r="I65" s="36"/>
    </row>
    <row r="66" spans="1:9" ht="15" customHeight="1">
      <c r="A66" s="341" t="s">
        <v>31</v>
      </c>
      <c r="B66" s="342"/>
      <c r="C66" s="342"/>
      <c r="D66" s="342"/>
      <c r="E66" s="12"/>
      <c r="F66" s="12"/>
      <c r="G66" s="12"/>
      <c r="H66" s="12"/>
      <c r="I66" s="13"/>
    </row>
    <row r="67" spans="1:9" ht="15" customHeight="1">
      <c r="A67" s="11"/>
      <c r="B67" s="12"/>
      <c r="C67" s="12"/>
      <c r="D67" s="12"/>
      <c r="E67" s="12"/>
      <c r="F67" s="12"/>
      <c r="G67" s="37"/>
      <c r="H67" s="37"/>
      <c r="I67" s="38"/>
    </row>
    <row r="68" spans="1:9" ht="15" customHeight="1" thickBot="1">
      <c r="A68" s="343" t="s">
        <v>8</v>
      </c>
      <c r="B68" s="344"/>
      <c r="C68" s="7"/>
      <c r="D68" s="7"/>
      <c r="E68" s="7"/>
      <c r="F68" s="12"/>
      <c r="G68" s="37"/>
      <c r="H68" s="37"/>
      <c r="I68" s="38"/>
    </row>
    <row r="69" spans="1:9" ht="15" customHeight="1">
      <c r="A69" s="11"/>
      <c r="B69" s="12"/>
      <c r="C69" s="12"/>
      <c r="D69" s="12"/>
      <c r="E69" s="12"/>
      <c r="F69" s="12"/>
      <c r="G69" s="37"/>
      <c r="H69" s="37"/>
      <c r="I69" s="38"/>
    </row>
    <row r="70" spans="1:9" ht="15" customHeight="1" thickBot="1">
      <c r="A70" s="343" t="s">
        <v>9</v>
      </c>
      <c r="B70" s="344"/>
      <c r="C70" s="7"/>
      <c r="D70" s="7"/>
      <c r="E70" s="7"/>
      <c r="F70" s="12"/>
      <c r="G70" s="39"/>
      <c r="H70" s="39"/>
      <c r="I70" s="40"/>
    </row>
    <row r="71" spans="1:9" ht="15" customHeight="1">
      <c r="A71" s="41"/>
      <c r="B71" s="42"/>
      <c r="C71" s="12"/>
      <c r="D71" s="12"/>
      <c r="E71" s="12"/>
      <c r="F71" s="12"/>
      <c r="G71" s="39"/>
      <c r="H71" s="39"/>
      <c r="I71" s="40"/>
    </row>
    <row r="72" spans="1:9" ht="15" customHeight="1" thickBot="1">
      <c r="A72" s="343" t="s">
        <v>10</v>
      </c>
      <c r="B72" s="344"/>
      <c r="C72" s="7"/>
      <c r="D72" s="7"/>
      <c r="E72" s="7"/>
      <c r="F72" s="12"/>
      <c r="G72" s="37"/>
      <c r="H72" s="37"/>
      <c r="I72" s="38"/>
    </row>
    <row r="73" spans="1:9" ht="15" customHeight="1">
      <c r="A73" s="43"/>
      <c r="B73" s="44"/>
      <c r="C73" s="12"/>
      <c r="D73" s="12"/>
      <c r="E73" s="12"/>
      <c r="F73" s="12"/>
      <c r="G73" s="37"/>
      <c r="H73" s="37"/>
      <c r="I73" s="38"/>
    </row>
    <row r="74" spans="1:9" ht="15" customHeight="1">
      <c r="A74" s="43"/>
      <c r="B74" s="44"/>
      <c r="C74" s="12"/>
      <c r="D74" s="12"/>
      <c r="E74" s="12"/>
      <c r="F74" s="12"/>
      <c r="G74" s="37"/>
      <c r="H74" s="37"/>
      <c r="I74" s="38"/>
    </row>
    <row r="75" spans="1:9" ht="15" customHeight="1">
      <c r="A75" s="43"/>
      <c r="B75" s="44"/>
      <c r="C75" s="12"/>
      <c r="D75" s="12"/>
      <c r="E75" s="12"/>
      <c r="F75" s="12"/>
      <c r="G75" s="37"/>
      <c r="H75" s="37"/>
      <c r="I75" s="38"/>
    </row>
    <row r="76" spans="1:9" ht="15" customHeight="1" thickBot="1">
      <c r="A76" s="49"/>
      <c r="B76" s="50"/>
      <c r="C76" s="50"/>
      <c r="D76" s="50"/>
      <c r="E76" s="50"/>
      <c r="F76" s="50"/>
      <c r="G76" s="50"/>
      <c r="H76" s="50"/>
      <c r="I76" s="48"/>
    </row>
    <row r="77" ht="15">
      <c r="I77" s="37"/>
    </row>
    <row r="78" ht="15">
      <c r="I78" s="37"/>
    </row>
    <row r="79" ht="15.75" thickBot="1">
      <c r="I79" s="48"/>
    </row>
  </sheetData>
  <sheetProtection/>
  <mergeCells count="70">
    <mergeCell ref="C64:H64"/>
    <mergeCell ref="C65:H65"/>
    <mergeCell ref="C57:H57"/>
    <mergeCell ref="C58:H58"/>
    <mergeCell ref="C59:H59"/>
    <mergeCell ref="C60:H60"/>
    <mergeCell ref="C61:H61"/>
    <mergeCell ref="C62:H62"/>
    <mergeCell ref="C21:H21"/>
    <mergeCell ref="A48:B48"/>
    <mergeCell ref="A50:B50"/>
    <mergeCell ref="C43:G43"/>
    <mergeCell ref="C44:G44"/>
    <mergeCell ref="A51:B51"/>
    <mergeCell ref="A28:B28"/>
    <mergeCell ref="A30:B30"/>
    <mergeCell ref="C41:G41"/>
    <mergeCell ref="C42:G42"/>
    <mergeCell ref="A14:B14"/>
    <mergeCell ref="C15:H15"/>
    <mergeCell ref="C16:H16"/>
    <mergeCell ref="C20:H20"/>
    <mergeCell ref="C17:H17"/>
    <mergeCell ref="C18:H18"/>
    <mergeCell ref="C2:G2"/>
    <mergeCell ref="C1:G1"/>
    <mergeCell ref="A1:B4"/>
    <mergeCell ref="C4:G4"/>
    <mergeCell ref="C14:G14"/>
    <mergeCell ref="C24:H24"/>
    <mergeCell ref="H3:I3"/>
    <mergeCell ref="H4:I4"/>
    <mergeCell ref="A9:I9"/>
    <mergeCell ref="A10:B10"/>
    <mergeCell ref="A8:B8"/>
    <mergeCell ref="A12:B12"/>
    <mergeCell ref="A26:D26"/>
    <mergeCell ref="C25:H25"/>
    <mergeCell ref="A32:B32"/>
    <mergeCell ref="H11:I11"/>
    <mergeCell ref="A11:B11"/>
    <mergeCell ref="H12:I12"/>
    <mergeCell ref="A13:B13"/>
    <mergeCell ref="C13:G13"/>
    <mergeCell ref="A70:B70"/>
    <mergeCell ref="A41:B44"/>
    <mergeCell ref="A72:B72"/>
    <mergeCell ref="C3:G3"/>
    <mergeCell ref="H1:I2"/>
    <mergeCell ref="C19:H19"/>
    <mergeCell ref="C22:H22"/>
    <mergeCell ref="C23:H23"/>
    <mergeCell ref="A6:B6"/>
    <mergeCell ref="H41:I42"/>
    <mergeCell ref="A66:D66"/>
    <mergeCell ref="A68:B68"/>
    <mergeCell ref="H51:I51"/>
    <mergeCell ref="H52:I52"/>
    <mergeCell ref="C53:G53"/>
    <mergeCell ref="C54:G54"/>
    <mergeCell ref="A52:B52"/>
    <mergeCell ref="A53:B53"/>
    <mergeCell ref="A54:B54"/>
    <mergeCell ref="C63:H63"/>
    <mergeCell ref="H43:I43"/>
    <mergeCell ref="H44:I44"/>
    <mergeCell ref="A46:B46"/>
    <mergeCell ref="A49:I49"/>
    <mergeCell ref="C55:H55"/>
    <mergeCell ref="C56:H56"/>
  </mergeCells>
  <printOptions horizontalCentered="1"/>
  <pageMargins left="0.2362204724409449" right="0.2362204724409449" top="0.1968503937007874" bottom="0.1968503937007874" header="0" footer="0"/>
  <pageSetup horizontalDpi="600" verticalDpi="600" orientation="portrait" paperSize="5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C25">
      <selection activeCell="M22" sqref="M22"/>
    </sheetView>
  </sheetViews>
  <sheetFormatPr defaultColWidth="11.421875" defaultRowHeight="15"/>
  <cols>
    <col min="1" max="1" width="6.00390625" style="57" customWidth="1"/>
    <col min="2" max="2" width="15.8515625" style="57" customWidth="1"/>
    <col min="3" max="3" width="37.421875" style="57" customWidth="1"/>
    <col min="4" max="11" width="6.421875" style="57" customWidth="1"/>
    <col min="12" max="12" width="7.28125" style="57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1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</row>
    <row r="2" spans="1:15" s="55" customFormat="1" ht="1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15" s="55" customFormat="1" ht="1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/>
      <c r="O3" s="54"/>
    </row>
    <row r="4" spans="1:15" s="55" customFormat="1" ht="12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4"/>
      <c r="O4" s="54"/>
    </row>
    <row r="5" spans="3:12" ht="11.25" customHeight="1">
      <c r="C5" s="396"/>
      <c r="D5" s="396"/>
      <c r="E5" s="396"/>
      <c r="F5" s="396"/>
      <c r="G5" s="396"/>
      <c r="H5" s="396"/>
      <c r="I5" s="396"/>
      <c r="J5" s="396"/>
      <c r="K5" s="164"/>
      <c r="L5" s="164"/>
    </row>
    <row r="6" spans="1:15" s="60" customFormat="1" ht="12.75">
      <c r="A6" s="59" t="s">
        <v>51</v>
      </c>
      <c r="C6" s="61" t="s">
        <v>89</v>
      </c>
      <c r="D6" s="62"/>
      <c r="E6" s="59" t="s">
        <v>52</v>
      </c>
      <c r="G6" s="397">
        <v>8</v>
      </c>
      <c r="H6" s="398"/>
      <c r="J6" s="63" t="s">
        <v>53</v>
      </c>
      <c r="L6" s="64"/>
      <c r="M6" s="399" t="s">
        <v>54</v>
      </c>
      <c r="N6" s="399"/>
      <c r="O6" s="399"/>
    </row>
    <row r="7" spans="1:15" s="60" customFormat="1" ht="3.75" customHeight="1">
      <c r="A7" s="59"/>
      <c r="C7" s="65"/>
      <c r="D7" s="62"/>
      <c r="E7" s="59"/>
      <c r="J7" s="59"/>
      <c r="L7" s="64"/>
      <c r="M7" s="64"/>
      <c r="N7" s="66"/>
      <c r="O7" s="66"/>
    </row>
    <row r="8" spans="1:15" s="60" customFormat="1" ht="12.75">
      <c r="A8" s="59" t="s">
        <v>55</v>
      </c>
      <c r="C8" s="67"/>
      <c r="D8" s="62"/>
      <c r="E8" s="59" t="s">
        <v>56</v>
      </c>
      <c r="G8" s="397">
        <v>1</v>
      </c>
      <c r="H8" s="398"/>
      <c r="J8" s="63" t="s">
        <v>0</v>
      </c>
      <c r="L8" s="64"/>
      <c r="M8" s="397">
        <v>79317934</v>
      </c>
      <c r="N8" s="400"/>
      <c r="O8" s="398"/>
    </row>
    <row r="9" spans="1:15" s="60" customFormat="1" ht="3.75" customHeight="1">
      <c r="A9" s="59"/>
      <c r="C9" s="65"/>
      <c r="D9" s="62"/>
      <c r="J9" s="59"/>
      <c r="L9" s="64"/>
      <c r="M9" s="64"/>
      <c r="N9" s="66"/>
      <c r="O9" s="66"/>
    </row>
    <row r="10" spans="1:15" s="60" customFormat="1" ht="12.75">
      <c r="A10" s="59" t="s">
        <v>57</v>
      </c>
      <c r="C10" s="68"/>
      <c r="D10" s="62"/>
      <c r="E10" s="64" t="s">
        <v>58</v>
      </c>
      <c r="H10" s="165"/>
      <c r="J10" s="63" t="s">
        <v>59</v>
      </c>
      <c r="L10" s="64"/>
      <c r="M10" s="166">
        <v>3752127</v>
      </c>
      <c r="N10" s="71" t="s">
        <v>60</v>
      </c>
      <c r="O10" s="165">
        <v>3124291921</v>
      </c>
    </row>
    <row r="11" spans="1:15" s="60" customFormat="1" ht="4.5" customHeight="1">
      <c r="A11" s="59"/>
      <c r="C11" s="65"/>
      <c r="D11" s="62"/>
      <c r="J11" s="59"/>
      <c r="L11" s="64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J12" s="63" t="s">
        <v>62</v>
      </c>
      <c r="L12" s="64"/>
      <c r="M12" s="401" t="s">
        <v>63</v>
      </c>
      <c r="N12" s="402"/>
      <c r="O12" s="402"/>
    </row>
    <row r="13" spans="3:15" ht="4.5" customHeight="1">
      <c r="C13" s="73"/>
      <c r="D13" s="74"/>
      <c r="J13" s="75"/>
      <c r="L13" s="76"/>
      <c r="M13" s="76"/>
      <c r="N13" s="77"/>
      <c r="O13" s="77"/>
    </row>
    <row r="14" ht="9.75" customHeight="1"/>
    <row r="15" spans="1:15" s="79" customFormat="1" ht="24" customHeight="1">
      <c r="A15" s="390" t="s">
        <v>64</v>
      </c>
      <c r="B15" s="390" t="s">
        <v>65</v>
      </c>
      <c r="C15" s="391" t="s">
        <v>66</v>
      </c>
      <c r="D15" s="393" t="s">
        <v>67</v>
      </c>
      <c r="E15" s="393"/>
      <c r="F15" s="393"/>
      <c r="G15" s="393"/>
      <c r="H15" s="393"/>
      <c r="I15" s="386">
        <v>0.6</v>
      </c>
      <c r="J15" s="394" t="s">
        <v>68</v>
      </c>
      <c r="K15" s="386">
        <v>0.4</v>
      </c>
      <c r="L15" s="388">
        <v>1</v>
      </c>
      <c r="M15" s="167" t="s">
        <v>69</v>
      </c>
      <c r="N15" s="389" t="s">
        <v>70</v>
      </c>
      <c r="O15" s="389" t="s">
        <v>71</v>
      </c>
    </row>
    <row r="16" spans="1:15" s="82" customFormat="1" ht="13.5" customHeight="1">
      <c r="A16" s="390"/>
      <c r="B16" s="390"/>
      <c r="C16" s="392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387"/>
      <c r="J16" s="395"/>
      <c r="K16" s="387"/>
      <c r="L16" s="388"/>
      <c r="M16" s="168" t="s">
        <v>72</v>
      </c>
      <c r="N16" s="389"/>
      <c r="O16" s="389"/>
    </row>
    <row r="17" spans="1:15" s="55" customFormat="1" ht="14.25">
      <c r="A17" s="83">
        <v>1</v>
      </c>
      <c r="B17" s="84"/>
      <c r="C17" s="201" t="s">
        <v>167</v>
      </c>
      <c r="D17" s="86">
        <v>5</v>
      </c>
      <c r="E17" s="86">
        <v>3</v>
      </c>
      <c r="F17" s="86">
        <v>3.2</v>
      </c>
      <c r="G17" s="86">
        <f>(D17+E17+F17)/3</f>
        <v>3.733333333333333</v>
      </c>
      <c r="H17" s="86">
        <v>4.2</v>
      </c>
      <c r="I17" s="87">
        <f>(D17+E17+F17+G17+H17)/5</f>
        <v>3.8266666666666667</v>
      </c>
      <c r="J17" s="88">
        <v>5</v>
      </c>
      <c r="K17" s="89">
        <f>(J17*0.4)</f>
        <v>2</v>
      </c>
      <c r="L17" s="90">
        <f>(I17*0.6+K17)</f>
        <v>4.295999999999999</v>
      </c>
      <c r="M17" s="91"/>
      <c r="N17" s="90" t="str">
        <f aca="true" t="shared" si="0" ref="N17:N46">IF(M17&gt;0,(L17+M17)/2,"NA")</f>
        <v>NA</v>
      </c>
      <c r="O17" s="92"/>
    </row>
    <row r="18" spans="1:15" s="55" customFormat="1" ht="14.25">
      <c r="A18" s="93">
        <v>2</v>
      </c>
      <c r="B18" s="84"/>
      <c r="C18" s="201" t="s">
        <v>168</v>
      </c>
      <c r="D18" s="86">
        <v>5</v>
      </c>
      <c r="E18" s="86">
        <v>3.8</v>
      </c>
      <c r="F18" s="86">
        <v>5</v>
      </c>
      <c r="G18" s="86">
        <f aca="true" t="shared" si="1" ref="G18:G42">(D18+E18+F18)/3</f>
        <v>4.6000000000000005</v>
      </c>
      <c r="H18" s="86">
        <v>4.2</v>
      </c>
      <c r="I18" s="87">
        <f aca="true" t="shared" si="2" ref="I18:I42">(D18+E18+F18+G18+H18)/5</f>
        <v>4.5200000000000005</v>
      </c>
      <c r="J18" s="88">
        <v>1.5</v>
      </c>
      <c r="K18" s="89">
        <f aca="true" t="shared" si="3" ref="K18:K42">(J18*0.4)</f>
        <v>0.6000000000000001</v>
      </c>
      <c r="L18" s="90">
        <f aca="true" t="shared" si="4" ref="L18:L42">(I18*0.6+K18)</f>
        <v>3.3120000000000003</v>
      </c>
      <c r="M18" s="91"/>
      <c r="N18" s="90" t="str">
        <f t="shared" si="0"/>
        <v>NA</v>
      </c>
      <c r="O18" s="92"/>
    </row>
    <row r="19" spans="1:15" s="55" customFormat="1" ht="14.25">
      <c r="A19" s="83">
        <v>3</v>
      </c>
      <c r="B19" s="84"/>
      <c r="C19" s="201" t="s">
        <v>169</v>
      </c>
      <c r="D19" s="86">
        <v>5</v>
      </c>
      <c r="E19" s="86">
        <v>5</v>
      </c>
      <c r="F19" s="86">
        <v>5</v>
      </c>
      <c r="G19" s="86">
        <f t="shared" si="1"/>
        <v>5</v>
      </c>
      <c r="H19" s="86">
        <v>4.8</v>
      </c>
      <c r="I19" s="87">
        <f t="shared" si="2"/>
        <v>4.96</v>
      </c>
      <c r="J19" s="88">
        <v>5</v>
      </c>
      <c r="K19" s="89">
        <f t="shared" si="3"/>
        <v>2</v>
      </c>
      <c r="L19" s="90">
        <f t="shared" si="4"/>
        <v>4.976</v>
      </c>
      <c r="M19" s="91"/>
      <c r="N19" s="90" t="str">
        <f t="shared" si="0"/>
        <v>NA</v>
      </c>
      <c r="O19" s="92"/>
    </row>
    <row r="20" spans="1:15" s="55" customFormat="1" ht="14.25">
      <c r="A20" s="93">
        <v>4</v>
      </c>
      <c r="B20" s="84"/>
      <c r="C20" s="201" t="s">
        <v>170</v>
      </c>
      <c r="D20" s="86">
        <v>2.4</v>
      </c>
      <c r="E20" s="86">
        <v>2.4</v>
      </c>
      <c r="F20" s="86">
        <v>2.4</v>
      </c>
      <c r="G20" s="86">
        <v>2.4</v>
      </c>
      <c r="H20" s="86">
        <v>2.4</v>
      </c>
      <c r="I20" s="87">
        <f t="shared" si="2"/>
        <v>2.4</v>
      </c>
      <c r="J20" s="88">
        <v>2.4</v>
      </c>
      <c r="K20" s="89">
        <f t="shared" si="3"/>
        <v>0.96</v>
      </c>
      <c r="L20" s="90">
        <f t="shared" si="4"/>
        <v>2.4</v>
      </c>
      <c r="M20" s="91"/>
      <c r="N20" s="90" t="str">
        <f t="shared" si="0"/>
        <v>NA</v>
      </c>
      <c r="O20" s="92"/>
    </row>
    <row r="21" spans="1:15" s="55" customFormat="1" ht="12.75">
      <c r="A21" s="83">
        <v>5</v>
      </c>
      <c r="B21" s="84"/>
      <c r="C21" s="211" t="s">
        <v>171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9">
        <f t="shared" si="3"/>
        <v>0</v>
      </c>
      <c r="L21" s="90">
        <f t="shared" si="4"/>
        <v>0</v>
      </c>
      <c r="M21" s="91"/>
      <c r="N21" s="90" t="str">
        <f t="shared" si="0"/>
        <v>NA</v>
      </c>
      <c r="O21" s="92"/>
    </row>
    <row r="22" spans="1:15" s="55" customFormat="1" ht="14.25">
      <c r="A22" s="93">
        <v>6</v>
      </c>
      <c r="B22" s="84"/>
      <c r="C22" s="201" t="s">
        <v>172</v>
      </c>
      <c r="D22" s="86">
        <v>3.2</v>
      </c>
      <c r="E22" s="86">
        <v>3.8</v>
      </c>
      <c r="F22" s="86">
        <v>4.7</v>
      </c>
      <c r="G22" s="86">
        <f t="shared" si="1"/>
        <v>3.9</v>
      </c>
      <c r="H22" s="94">
        <v>4</v>
      </c>
      <c r="I22" s="87">
        <f t="shared" si="2"/>
        <v>3.9200000000000004</v>
      </c>
      <c r="J22" s="88">
        <v>3.1</v>
      </c>
      <c r="K22" s="89">
        <f t="shared" si="3"/>
        <v>1.2400000000000002</v>
      </c>
      <c r="L22" s="90">
        <f t="shared" si="4"/>
        <v>3.5920000000000005</v>
      </c>
      <c r="M22" s="91"/>
      <c r="N22" s="90" t="str">
        <f t="shared" si="0"/>
        <v>NA</v>
      </c>
      <c r="O22" s="92"/>
    </row>
    <row r="23" spans="1:15" s="55" customFormat="1" ht="14.25">
      <c r="A23" s="83">
        <v>7</v>
      </c>
      <c r="B23" s="84"/>
      <c r="C23" s="201" t="s">
        <v>81</v>
      </c>
      <c r="D23" s="86">
        <v>5</v>
      </c>
      <c r="E23" s="86">
        <v>3.5</v>
      </c>
      <c r="F23" s="86">
        <v>5</v>
      </c>
      <c r="G23" s="86">
        <f t="shared" si="1"/>
        <v>4.5</v>
      </c>
      <c r="H23" s="94">
        <v>4.1</v>
      </c>
      <c r="I23" s="87">
        <f t="shared" si="2"/>
        <v>4.42</v>
      </c>
      <c r="J23" s="88">
        <v>1.9</v>
      </c>
      <c r="K23" s="89">
        <f t="shared" si="3"/>
        <v>0.76</v>
      </c>
      <c r="L23" s="90">
        <f t="shared" si="4"/>
        <v>3.412</v>
      </c>
      <c r="M23" s="91"/>
      <c r="N23" s="90" t="str">
        <f t="shared" si="0"/>
        <v>NA</v>
      </c>
      <c r="O23" s="92"/>
    </row>
    <row r="24" spans="1:15" s="55" customFormat="1" ht="14.25">
      <c r="A24" s="93">
        <v>8</v>
      </c>
      <c r="B24" s="84"/>
      <c r="C24" s="201" t="s">
        <v>173</v>
      </c>
      <c r="D24" s="86">
        <v>5</v>
      </c>
      <c r="E24" s="86">
        <v>4.8</v>
      </c>
      <c r="F24" s="86">
        <v>5</v>
      </c>
      <c r="G24" s="86">
        <f t="shared" si="1"/>
        <v>4.933333333333334</v>
      </c>
      <c r="H24" s="86">
        <v>4.4</v>
      </c>
      <c r="I24" s="87">
        <f t="shared" si="2"/>
        <v>4.826666666666666</v>
      </c>
      <c r="J24" s="88">
        <v>4.6</v>
      </c>
      <c r="K24" s="89">
        <f t="shared" si="3"/>
        <v>1.8399999999999999</v>
      </c>
      <c r="L24" s="90">
        <f t="shared" si="4"/>
        <v>4.735999999999999</v>
      </c>
      <c r="M24" s="91"/>
      <c r="N24" s="90" t="str">
        <f t="shared" si="0"/>
        <v>NA</v>
      </c>
      <c r="O24" s="92"/>
    </row>
    <row r="25" spans="1:15" s="102" customFormat="1" ht="14.25">
      <c r="A25" s="83">
        <v>9</v>
      </c>
      <c r="B25" s="84"/>
      <c r="C25" s="201" t="s">
        <v>174</v>
      </c>
      <c r="D25" s="95">
        <v>3.8</v>
      </c>
      <c r="E25" s="95">
        <v>3.7</v>
      </c>
      <c r="F25" s="95">
        <v>4</v>
      </c>
      <c r="G25" s="86">
        <f t="shared" si="1"/>
        <v>3.8333333333333335</v>
      </c>
      <c r="H25" s="96">
        <v>4</v>
      </c>
      <c r="I25" s="87">
        <f t="shared" si="2"/>
        <v>3.866666666666667</v>
      </c>
      <c r="J25" s="95">
        <v>2.5</v>
      </c>
      <c r="K25" s="89">
        <f t="shared" si="3"/>
        <v>1</v>
      </c>
      <c r="L25" s="90">
        <f t="shared" si="4"/>
        <v>3.3200000000000003</v>
      </c>
      <c r="M25" s="100"/>
      <c r="N25" s="99" t="str">
        <f t="shared" si="0"/>
        <v>NA</v>
      </c>
      <c r="O25" s="101"/>
    </row>
    <row r="26" spans="1:15" s="102" customFormat="1" ht="14.25">
      <c r="A26" s="93">
        <v>10</v>
      </c>
      <c r="B26" s="84"/>
      <c r="C26" s="201" t="s">
        <v>175</v>
      </c>
      <c r="D26" s="95">
        <v>4</v>
      </c>
      <c r="E26" s="95">
        <v>3.5</v>
      </c>
      <c r="F26" s="95">
        <v>5</v>
      </c>
      <c r="G26" s="86">
        <f t="shared" si="1"/>
        <v>4.166666666666667</v>
      </c>
      <c r="H26" s="96">
        <v>4.2</v>
      </c>
      <c r="I26" s="87">
        <f t="shared" si="2"/>
        <v>4.173333333333334</v>
      </c>
      <c r="J26" s="95">
        <v>4.1</v>
      </c>
      <c r="K26" s="89">
        <f t="shared" si="3"/>
        <v>1.64</v>
      </c>
      <c r="L26" s="90">
        <f t="shared" si="4"/>
        <v>4.144</v>
      </c>
      <c r="M26" s="100"/>
      <c r="N26" s="99" t="str">
        <f t="shared" si="0"/>
        <v>NA</v>
      </c>
      <c r="O26" s="101"/>
    </row>
    <row r="27" spans="1:15" s="102" customFormat="1" ht="14.25">
      <c r="A27" s="83">
        <v>11</v>
      </c>
      <c r="B27" s="84"/>
      <c r="C27" s="201" t="s">
        <v>176</v>
      </c>
      <c r="D27" s="95">
        <v>5</v>
      </c>
      <c r="E27" s="95">
        <v>3</v>
      </c>
      <c r="F27" s="95">
        <v>3.8</v>
      </c>
      <c r="G27" s="86">
        <v>4.2</v>
      </c>
      <c r="H27" s="96">
        <v>4.2</v>
      </c>
      <c r="I27" s="87">
        <f t="shared" si="2"/>
        <v>4.04</v>
      </c>
      <c r="J27" s="95">
        <v>3.2</v>
      </c>
      <c r="K27" s="89">
        <f t="shared" si="3"/>
        <v>1.2800000000000002</v>
      </c>
      <c r="L27" s="90">
        <f t="shared" si="4"/>
        <v>3.704</v>
      </c>
      <c r="M27" s="100"/>
      <c r="N27" s="99" t="str">
        <f t="shared" si="0"/>
        <v>NA</v>
      </c>
      <c r="O27" s="101"/>
    </row>
    <row r="28" spans="1:15" s="102" customFormat="1" ht="14.25">
      <c r="A28" s="93">
        <v>12</v>
      </c>
      <c r="B28" s="84"/>
      <c r="C28" s="201" t="s">
        <v>177</v>
      </c>
      <c r="D28" s="95">
        <v>3.5</v>
      </c>
      <c r="E28" s="95">
        <v>3.8</v>
      </c>
      <c r="F28" s="95">
        <v>4.8</v>
      </c>
      <c r="G28" s="86">
        <f t="shared" si="1"/>
        <v>4.033333333333333</v>
      </c>
      <c r="H28" s="96">
        <v>4</v>
      </c>
      <c r="I28" s="87">
        <f t="shared" si="2"/>
        <v>4.026666666666666</v>
      </c>
      <c r="J28" s="95">
        <v>3.4</v>
      </c>
      <c r="K28" s="89">
        <f t="shared" si="3"/>
        <v>1.36</v>
      </c>
      <c r="L28" s="90">
        <f t="shared" si="4"/>
        <v>3.776</v>
      </c>
      <c r="M28" s="100"/>
      <c r="N28" s="99" t="str">
        <f t="shared" si="0"/>
        <v>NA</v>
      </c>
      <c r="O28" s="101"/>
    </row>
    <row r="29" spans="1:15" s="102" customFormat="1" ht="14.25">
      <c r="A29" s="83">
        <v>13</v>
      </c>
      <c r="B29" s="84"/>
      <c r="C29" s="201" t="s">
        <v>178</v>
      </c>
      <c r="D29" s="86">
        <v>5</v>
      </c>
      <c r="E29" s="86">
        <v>3.5</v>
      </c>
      <c r="F29" s="86">
        <v>4.5</v>
      </c>
      <c r="G29" s="86">
        <f t="shared" si="1"/>
        <v>4.333333333333333</v>
      </c>
      <c r="H29" s="86">
        <v>4</v>
      </c>
      <c r="I29" s="87">
        <f t="shared" si="2"/>
        <v>4.266666666666667</v>
      </c>
      <c r="J29" s="95">
        <v>1.4</v>
      </c>
      <c r="K29" s="89">
        <f t="shared" si="3"/>
        <v>0.5599999999999999</v>
      </c>
      <c r="L29" s="90">
        <f t="shared" si="4"/>
        <v>3.12</v>
      </c>
      <c r="M29" s="100"/>
      <c r="N29" s="99" t="str">
        <f t="shared" si="0"/>
        <v>NA</v>
      </c>
      <c r="O29" s="101"/>
    </row>
    <row r="30" spans="1:15" s="102" customFormat="1" ht="14.25">
      <c r="A30" s="93">
        <v>14</v>
      </c>
      <c r="B30" s="84"/>
      <c r="C30" s="201" t="s">
        <v>179</v>
      </c>
      <c r="D30" s="95">
        <v>3</v>
      </c>
      <c r="E30" s="95">
        <v>3.8</v>
      </c>
      <c r="F30" s="95">
        <v>4.5</v>
      </c>
      <c r="G30" s="86">
        <f t="shared" si="1"/>
        <v>3.766666666666667</v>
      </c>
      <c r="H30" s="96">
        <v>4</v>
      </c>
      <c r="I30" s="87">
        <f t="shared" si="2"/>
        <v>3.813333333333334</v>
      </c>
      <c r="J30" s="95">
        <v>2.5</v>
      </c>
      <c r="K30" s="89">
        <f t="shared" si="3"/>
        <v>1</v>
      </c>
      <c r="L30" s="90">
        <f t="shared" si="4"/>
        <v>3.2880000000000003</v>
      </c>
      <c r="M30" s="100"/>
      <c r="N30" s="99" t="str">
        <f t="shared" si="0"/>
        <v>NA</v>
      </c>
      <c r="O30" s="101"/>
    </row>
    <row r="31" spans="1:15" s="102" customFormat="1" ht="14.25">
      <c r="A31" s="83">
        <v>15</v>
      </c>
      <c r="B31" s="84"/>
      <c r="C31" s="201" t="s">
        <v>180</v>
      </c>
      <c r="D31" s="95">
        <v>3.8</v>
      </c>
      <c r="E31" s="95">
        <v>4</v>
      </c>
      <c r="F31" s="95">
        <v>5</v>
      </c>
      <c r="G31" s="86">
        <f t="shared" si="1"/>
        <v>4.266666666666667</v>
      </c>
      <c r="H31" s="96">
        <v>4</v>
      </c>
      <c r="I31" s="87">
        <f t="shared" si="2"/>
        <v>4.213333333333333</v>
      </c>
      <c r="J31" s="95">
        <v>5</v>
      </c>
      <c r="K31" s="89">
        <f t="shared" si="3"/>
        <v>2</v>
      </c>
      <c r="L31" s="90">
        <f t="shared" si="4"/>
        <v>4.528</v>
      </c>
      <c r="M31" s="100"/>
      <c r="N31" s="99" t="str">
        <f t="shared" si="0"/>
        <v>NA</v>
      </c>
      <c r="O31" s="101"/>
    </row>
    <row r="32" spans="1:15" s="102" customFormat="1" ht="14.25">
      <c r="A32" s="93">
        <v>16</v>
      </c>
      <c r="B32" s="84"/>
      <c r="C32" s="201" t="s">
        <v>181</v>
      </c>
      <c r="D32" s="86">
        <v>4</v>
      </c>
      <c r="E32" s="86">
        <v>5</v>
      </c>
      <c r="F32" s="86">
        <v>5</v>
      </c>
      <c r="G32" s="86">
        <f t="shared" si="1"/>
        <v>4.666666666666667</v>
      </c>
      <c r="H32" s="86">
        <v>4.1</v>
      </c>
      <c r="I32" s="87">
        <f t="shared" si="2"/>
        <v>4.553333333333333</v>
      </c>
      <c r="J32" s="88">
        <v>5</v>
      </c>
      <c r="K32" s="89">
        <f t="shared" si="3"/>
        <v>2</v>
      </c>
      <c r="L32" s="90">
        <f t="shared" si="4"/>
        <v>4.731999999999999</v>
      </c>
      <c r="M32" s="91"/>
      <c r="N32" s="90" t="str">
        <f t="shared" si="0"/>
        <v>NA</v>
      </c>
      <c r="O32" s="92"/>
    </row>
    <row r="33" spans="1:15" s="102" customFormat="1" ht="14.25">
      <c r="A33" s="83">
        <v>17</v>
      </c>
      <c r="B33" s="84"/>
      <c r="C33" s="201" t="s">
        <v>182</v>
      </c>
      <c r="D33" s="95">
        <v>4.5</v>
      </c>
      <c r="E33" s="95">
        <v>5</v>
      </c>
      <c r="F33" s="95">
        <v>5</v>
      </c>
      <c r="G33" s="86">
        <f t="shared" si="1"/>
        <v>4.833333333333333</v>
      </c>
      <c r="H33" s="95">
        <v>4.8</v>
      </c>
      <c r="I33" s="87">
        <f t="shared" si="2"/>
        <v>4.826666666666666</v>
      </c>
      <c r="J33" s="95">
        <v>5</v>
      </c>
      <c r="K33" s="89">
        <f t="shared" si="3"/>
        <v>2</v>
      </c>
      <c r="L33" s="90">
        <f t="shared" si="4"/>
        <v>4.895999999999999</v>
      </c>
      <c r="M33" s="100"/>
      <c r="N33" s="99" t="str">
        <f t="shared" si="0"/>
        <v>NA</v>
      </c>
      <c r="O33" s="101"/>
    </row>
    <row r="34" spans="1:15" s="102" customFormat="1" ht="14.25">
      <c r="A34" s="93">
        <v>18</v>
      </c>
      <c r="B34" s="84"/>
      <c r="C34" s="201" t="s">
        <v>183</v>
      </c>
      <c r="D34" s="86">
        <v>4</v>
      </c>
      <c r="E34" s="86">
        <v>4.5</v>
      </c>
      <c r="F34" s="86">
        <v>5</v>
      </c>
      <c r="G34" s="86">
        <f t="shared" si="1"/>
        <v>4.5</v>
      </c>
      <c r="H34" s="86">
        <v>4.2</v>
      </c>
      <c r="I34" s="87">
        <f t="shared" si="2"/>
        <v>4.4399999999999995</v>
      </c>
      <c r="J34" s="95">
        <v>2.7</v>
      </c>
      <c r="K34" s="89">
        <f t="shared" si="3"/>
        <v>1.08</v>
      </c>
      <c r="L34" s="90">
        <f t="shared" si="4"/>
        <v>3.7439999999999998</v>
      </c>
      <c r="M34" s="100"/>
      <c r="N34" s="99" t="str">
        <f t="shared" si="0"/>
        <v>NA</v>
      </c>
      <c r="O34" s="101"/>
    </row>
    <row r="35" spans="1:15" s="102" customFormat="1" ht="14.25">
      <c r="A35" s="83">
        <v>19</v>
      </c>
      <c r="B35" s="84"/>
      <c r="C35" s="201" t="s">
        <v>184</v>
      </c>
      <c r="D35" s="86">
        <v>5</v>
      </c>
      <c r="E35" s="86">
        <v>5</v>
      </c>
      <c r="F35" s="86">
        <v>5</v>
      </c>
      <c r="G35" s="86">
        <f t="shared" si="1"/>
        <v>5</v>
      </c>
      <c r="H35" s="86">
        <v>4.1</v>
      </c>
      <c r="I35" s="87">
        <f t="shared" si="2"/>
        <v>4.82</v>
      </c>
      <c r="J35" s="95">
        <v>5</v>
      </c>
      <c r="K35" s="89">
        <f t="shared" si="3"/>
        <v>2</v>
      </c>
      <c r="L35" s="90">
        <f t="shared" si="4"/>
        <v>4.8919999999999995</v>
      </c>
      <c r="M35" s="100"/>
      <c r="N35" s="99" t="str">
        <f t="shared" si="0"/>
        <v>NA</v>
      </c>
      <c r="O35" s="101"/>
    </row>
    <row r="36" spans="1:15" s="102" customFormat="1" ht="14.25">
      <c r="A36" s="93">
        <v>20</v>
      </c>
      <c r="B36" s="84"/>
      <c r="C36" s="201" t="s">
        <v>185</v>
      </c>
      <c r="D36" s="95">
        <v>5</v>
      </c>
      <c r="E36" s="95">
        <v>4.5</v>
      </c>
      <c r="F36" s="95">
        <v>5</v>
      </c>
      <c r="G36" s="86">
        <f t="shared" si="1"/>
        <v>4.833333333333333</v>
      </c>
      <c r="H36" s="96">
        <v>4.5</v>
      </c>
      <c r="I36" s="87">
        <f t="shared" si="2"/>
        <v>4.766666666666667</v>
      </c>
      <c r="J36" s="95">
        <v>5</v>
      </c>
      <c r="K36" s="89">
        <f t="shared" si="3"/>
        <v>2</v>
      </c>
      <c r="L36" s="90">
        <f t="shared" si="4"/>
        <v>4.859999999999999</v>
      </c>
      <c r="M36" s="100"/>
      <c r="N36" s="99" t="str">
        <f t="shared" si="0"/>
        <v>NA</v>
      </c>
      <c r="O36" s="101"/>
    </row>
    <row r="37" spans="1:15" s="102" customFormat="1" ht="14.25">
      <c r="A37" s="83">
        <v>21</v>
      </c>
      <c r="B37" s="84"/>
      <c r="C37" s="201" t="s">
        <v>186</v>
      </c>
      <c r="D37" s="86">
        <v>5</v>
      </c>
      <c r="E37" s="86">
        <v>3.5</v>
      </c>
      <c r="F37" s="86">
        <v>4.5</v>
      </c>
      <c r="G37" s="86">
        <f t="shared" si="1"/>
        <v>4.333333333333333</v>
      </c>
      <c r="H37" s="86">
        <v>4.1</v>
      </c>
      <c r="I37" s="87">
        <f t="shared" si="2"/>
        <v>4.286666666666666</v>
      </c>
      <c r="J37" s="95">
        <v>4.7</v>
      </c>
      <c r="K37" s="89">
        <f t="shared" si="3"/>
        <v>1.8800000000000001</v>
      </c>
      <c r="L37" s="90">
        <f t="shared" si="4"/>
        <v>4.452</v>
      </c>
      <c r="M37" s="100"/>
      <c r="N37" s="99" t="str">
        <f t="shared" si="0"/>
        <v>NA</v>
      </c>
      <c r="O37" s="101"/>
    </row>
    <row r="38" spans="1:15" s="55" customFormat="1" ht="14.25">
      <c r="A38" s="93">
        <v>22</v>
      </c>
      <c r="B38" s="84"/>
      <c r="C38" s="201" t="s">
        <v>187</v>
      </c>
      <c r="D38" s="95">
        <v>5</v>
      </c>
      <c r="E38" s="95">
        <v>3.5</v>
      </c>
      <c r="F38" s="95">
        <v>5</v>
      </c>
      <c r="G38" s="86">
        <f t="shared" si="1"/>
        <v>4.5</v>
      </c>
      <c r="H38" s="96">
        <v>4.5</v>
      </c>
      <c r="I38" s="87">
        <f t="shared" si="2"/>
        <v>4.5</v>
      </c>
      <c r="J38" s="95">
        <v>1.4</v>
      </c>
      <c r="K38" s="89">
        <f t="shared" si="3"/>
        <v>0.5599999999999999</v>
      </c>
      <c r="L38" s="90">
        <f t="shared" si="4"/>
        <v>3.26</v>
      </c>
      <c r="M38" s="100"/>
      <c r="N38" s="99" t="str">
        <f t="shared" si="0"/>
        <v>NA</v>
      </c>
      <c r="O38" s="101"/>
    </row>
    <row r="39" spans="1:15" s="55" customFormat="1" ht="14.25">
      <c r="A39" s="83">
        <v>23</v>
      </c>
      <c r="B39" s="103"/>
      <c r="C39" s="201" t="s">
        <v>188</v>
      </c>
      <c r="D39" s="88">
        <v>5</v>
      </c>
      <c r="E39" s="86">
        <v>3.5</v>
      </c>
      <c r="F39" s="86">
        <v>4.8</v>
      </c>
      <c r="G39" s="86">
        <f t="shared" si="1"/>
        <v>4.433333333333334</v>
      </c>
      <c r="H39" s="94">
        <v>4.1</v>
      </c>
      <c r="I39" s="87">
        <f t="shared" si="2"/>
        <v>4.366666666666667</v>
      </c>
      <c r="J39" s="88">
        <v>1.5</v>
      </c>
      <c r="K39" s="89">
        <f t="shared" si="3"/>
        <v>0.6000000000000001</v>
      </c>
      <c r="L39" s="90">
        <f t="shared" si="4"/>
        <v>3.22</v>
      </c>
      <c r="M39" s="91"/>
      <c r="N39" s="90" t="str">
        <f t="shared" si="0"/>
        <v>NA</v>
      </c>
      <c r="O39" s="92"/>
    </row>
    <row r="40" spans="1:15" s="55" customFormat="1" ht="14.25">
      <c r="A40" s="93">
        <v>24</v>
      </c>
      <c r="B40" s="84"/>
      <c r="C40" s="201" t="s">
        <v>189</v>
      </c>
      <c r="D40" s="88">
        <v>4</v>
      </c>
      <c r="E40" s="86">
        <v>3</v>
      </c>
      <c r="F40" s="86">
        <v>5</v>
      </c>
      <c r="G40" s="86">
        <f t="shared" si="1"/>
        <v>4</v>
      </c>
      <c r="H40" s="94">
        <v>4.2</v>
      </c>
      <c r="I40" s="87">
        <f t="shared" si="2"/>
        <v>4.04</v>
      </c>
      <c r="J40" s="88">
        <v>3.7</v>
      </c>
      <c r="K40" s="89">
        <f t="shared" si="3"/>
        <v>1.4800000000000002</v>
      </c>
      <c r="L40" s="90">
        <f t="shared" si="4"/>
        <v>3.904</v>
      </c>
      <c r="M40" s="91"/>
      <c r="N40" s="90" t="str">
        <f t="shared" si="0"/>
        <v>NA</v>
      </c>
      <c r="O40" s="92"/>
    </row>
    <row r="41" spans="1:15" s="55" customFormat="1" ht="14.25">
      <c r="A41" s="83">
        <v>25</v>
      </c>
      <c r="B41" s="84"/>
      <c r="C41" s="201" t="s">
        <v>190</v>
      </c>
      <c r="D41" s="88">
        <v>5</v>
      </c>
      <c r="E41" s="86">
        <v>3</v>
      </c>
      <c r="F41" s="86">
        <v>5</v>
      </c>
      <c r="G41" s="86">
        <f t="shared" si="1"/>
        <v>4.333333333333333</v>
      </c>
      <c r="H41" s="94">
        <v>4.1</v>
      </c>
      <c r="I41" s="87">
        <f t="shared" si="2"/>
        <v>4.286666666666666</v>
      </c>
      <c r="J41" s="88">
        <v>1.7</v>
      </c>
      <c r="K41" s="89">
        <f t="shared" si="3"/>
        <v>0.68</v>
      </c>
      <c r="L41" s="90">
        <f t="shared" si="4"/>
        <v>3.252</v>
      </c>
      <c r="M41" s="91"/>
      <c r="N41" s="90" t="str">
        <f t="shared" si="0"/>
        <v>NA</v>
      </c>
      <c r="O41" s="92"/>
    </row>
    <row r="42" spans="1:15" s="55" customFormat="1" ht="14.25">
      <c r="A42" s="93">
        <v>26</v>
      </c>
      <c r="B42" s="84"/>
      <c r="C42" s="201" t="s">
        <v>191</v>
      </c>
      <c r="D42" s="88">
        <v>5</v>
      </c>
      <c r="E42" s="86">
        <v>5</v>
      </c>
      <c r="F42" s="86">
        <v>5</v>
      </c>
      <c r="G42" s="86">
        <f t="shared" si="1"/>
        <v>5</v>
      </c>
      <c r="H42" s="94">
        <v>4.2</v>
      </c>
      <c r="I42" s="87">
        <f t="shared" si="2"/>
        <v>4.84</v>
      </c>
      <c r="J42" s="88">
        <v>5</v>
      </c>
      <c r="K42" s="89">
        <f t="shared" si="3"/>
        <v>2</v>
      </c>
      <c r="L42" s="90">
        <f t="shared" si="4"/>
        <v>4.904</v>
      </c>
      <c r="M42" s="91"/>
      <c r="N42" s="90" t="str">
        <f t="shared" si="0"/>
        <v>NA</v>
      </c>
      <c r="O42" s="92"/>
    </row>
    <row r="43" spans="1:15" s="55" customFormat="1" ht="12.75">
      <c r="A43" s="83">
        <v>27</v>
      </c>
      <c r="B43" s="84"/>
      <c r="C43" s="202"/>
      <c r="D43" s="88"/>
      <c r="E43" s="86"/>
      <c r="F43" s="86"/>
      <c r="G43" s="86"/>
      <c r="H43" s="94"/>
      <c r="I43" s="87"/>
      <c r="J43" s="88"/>
      <c r="K43" s="89"/>
      <c r="L43" s="90"/>
      <c r="M43" s="91"/>
      <c r="N43" s="90" t="str">
        <f t="shared" si="0"/>
        <v>NA</v>
      </c>
      <c r="O43" s="92"/>
    </row>
    <row r="44" spans="1:15" s="55" customFormat="1" ht="12.75">
      <c r="A44" s="93">
        <v>28</v>
      </c>
      <c r="B44" s="84"/>
      <c r="C44" s="202"/>
      <c r="D44" s="86"/>
      <c r="E44" s="86"/>
      <c r="F44" s="86"/>
      <c r="G44" s="86"/>
      <c r="H44" s="86"/>
      <c r="I44" s="87"/>
      <c r="J44" s="88"/>
      <c r="K44" s="89"/>
      <c r="L44" s="90"/>
      <c r="M44" s="91"/>
      <c r="N44" s="90" t="str">
        <f t="shared" si="0"/>
        <v>NA</v>
      </c>
      <c r="O44" s="92"/>
    </row>
    <row r="45" spans="1:15" s="55" customFormat="1" ht="12.75">
      <c r="A45" s="83">
        <v>29</v>
      </c>
      <c r="B45" s="84"/>
      <c r="C45" s="202"/>
      <c r="D45" s="86"/>
      <c r="E45" s="86"/>
      <c r="F45" s="86"/>
      <c r="G45" s="86"/>
      <c r="H45" s="86"/>
      <c r="I45" s="86"/>
      <c r="J45" s="88"/>
      <c r="K45" s="89"/>
      <c r="L45" s="90"/>
      <c r="M45" s="91"/>
      <c r="N45" s="90" t="str">
        <f t="shared" si="0"/>
        <v>NA</v>
      </c>
      <c r="O45" s="92"/>
    </row>
    <row r="46" spans="1:15" s="55" customFormat="1" ht="12.75">
      <c r="A46" s="93">
        <v>30</v>
      </c>
      <c r="B46" s="84"/>
      <c r="C46" s="202"/>
      <c r="D46" s="86"/>
      <c r="E46" s="86"/>
      <c r="F46" s="86"/>
      <c r="G46" s="86"/>
      <c r="H46" s="86"/>
      <c r="I46" s="86"/>
      <c r="J46" s="88"/>
      <c r="K46" s="89"/>
      <c r="L46" s="90"/>
      <c r="M46" s="91"/>
      <c r="N46" s="90" t="str">
        <f t="shared" si="0"/>
        <v>NA</v>
      </c>
      <c r="O46" s="92"/>
    </row>
    <row r="49" spans="1:15" s="104" customFormat="1" ht="12" customHeight="1">
      <c r="A49" s="77" t="s">
        <v>73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s="104" customFormat="1" ht="22.5" customHeight="1">
      <c r="A50" s="7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3:13" s="104" customFormat="1" ht="13.5" customHeight="1">
      <c r="C51" s="107"/>
      <c r="D51" s="105"/>
      <c r="E51" s="105"/>
      <c r="F51" s="105"/>
      <c r="G51" s="105"/>
      <c r="H51" s="105"/>
      <c r="I51" s="108"/>
      <c r="J51" s="109"/>
      <c r="K51" s="109"/>
      <c r="L51" s="109"/>
      <c r="M51" s="109"/>
    </row>
    <row r="52" s="104" customFormat="1" ht="15">
      <c r="D52" s="77" t="s">
        <v>74</v>
      </c>
    </row>
    <row r="53" spans="1:15" ht="15">
      <c r="A53" s="104"/>
      <c r="B53" s="104"/>
      <c r="C53" s="104"/>
      <c r="D53" s="7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</sheetData>
  <sheetProtection/>
  <protectedRanges>
    <protectedRange password="E963" sqref="I17:I20 I22:I44" name="F?rmulas 1_1"/>
  </protectedRanges>
  <mergeCells count="16">
    <mergeCell ref="C5:J5"/>
    <mergeCell ref="G6:H6"/>
    <mergeCell ref="M6:O6"/>
    <mergeCell ref="G8:H8"/>
    <mergeCell ref="M8:O8"/>
    <mergeCell ref="M12:O12"/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</mergeCells>
  <dataValidations count="6"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  <dataValidation type="textLength" allowBlank="1" showInputMessage="1" showErrorMessage="1" promptTitle="CODIGO ESTUDIANTIL" prompt="Por favor digite el código del estudiante con el 0 inicial, esta celda solo permite el ingreso de los códigos completos, recuerde que tienen 12 dígitos" errorTitle="CODIGO ERRÓNEO" error="Verifique el código ingresado, recuerde que tiene 12 dígitos con el 0 inicial, esta celda no admite valores de documento de identificación." sqref="B17:B46">
      <formula1>11</formula1>
      <formula2>12</formula2>
    </dataValidation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20 J22:J46">
      <formula1>0</formula1>
      <formula2>5</formula2>
    </dataValidation>
    <dataValidation allowBlank="1" showInputMessage="1" showErrorMessage="1" promptTitle="NOMBRE DEL CURSO" prompt="Ingrese el nombre del curso como aparece en plataforma" sqref="C8"/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45:I46 E22:H44 D17:D46 E17:H20 E21:J21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C14">
      <selection activeCell="M19" sqref="M19"/>
    </sheetView>
  </sheetViews>
  <sheetFormatPr defaultColWidth="11.421875" defaultRowHeight="15"/>
  <cols>
    <col min="1" max="1" width="6.00390625" style="57" customWidth="1"/>
    <col min="2" max="2" width="15.8515625" style="57" customWidth="1"/>
    <col min="3" max="3" width="37.28125" style="57" customWidth="1"/>
    <col min="4" max="11" width="6.421875" style="57" customWidth="1"/>
    <col min="12" max="12" width="7.28125" style="57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1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</row>
    <row r="2" spans="1:15" s="55" customFormat="1" ht="1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15" s="55" customFormat="1" ht="1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/>
      <c r="O3" s="54"/>
    </row>
    <row r="4" spans="1:15" s="55" customFormat="1" ht="12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4"/>
      <c r="O4" s="54"/>
    </row>
    <row r="5" spans="3:12" ht="11.25" customHeight="1">
      <c r="C5" s="396"/>
      <c r="D5" s="396"/>
      <c r="E5" s="396"/>
      <c r="F5" s="396"/>
      <c r="G5" s="396"/>
      <c r="H5" s="396"/>
      <c r="I5" s="396"/>
      <c r="J5" s="396"/>
      <c r="K5" s="58"/>
      <c r="L5" s="58"/>
    </row>
    <row r="6" spans="1:15" s="60" customFormat="1" ht="12.75">
      <c r="A6" s="59" t="s">
        <v>51</v>
      </c>
      <c r="C6" s="61" t="s">
        <v>90</v>
      </c>
      <c r="D6" s="62"/>
      <c r="E6" s="59" t="s">
        <v>52</v>
      </c>
      <c r="G6" s="397">
        <v>9</v>
      </c>
      <c r="H6" s="398"/>
      <c r="J6" s="63" t="s">
        <v>53</v>
      </c>
      <c r="L6" s="64"/>
      <c r="M6" s="399" t="s">
        <v>54</v>
      </c>
      <c r="N6" s="399"/>
      <c r="O6" s="399"/>
    </row>
    <row r="7" spans="1:15" s="60" customFormat="1" ht="3.75" customHeight="1">
      <c r="A7" s="59"/>
      <c r="C7" s="65"/>
      <c r="D7" s="62"/>
      <c r="E7" s="59"/>
      <c r="J7" s="59"/>
      <c r="L7" s="64"/>
      <c r="M7" s="64"/>
      <c r="N7" s="66"/>
      <c r="O7" s="66"/>
    </row>
    <row r="8" spans="1:15" s="60" customFormat="1" ht="12.75">
      <c r="A8" s="59" t="s">
        <v>55</v>
      </c>
      <c r="C8" s="67"/>
      <c r="D8" s="62"/>
      <c r="E8" s="59" t="s">
        <v>56</v>
      </c>
      <c r="G8" s="397">
        <v>1</v>
      </c>
      <c r="H8" s="398"/>
      <c r="J8" s="63" t="s">
        <v>0</v>
      </c>
      <c r="L8" s="64"/>
      <c r="M8" s="397">
        <v>79317934</v>
      </c>
      <c r="N8" s="400"/>
      <c r="O8" s="398"/>
    </row>
    <row r="9" spans="1:15" s="60" customFormat="1" ht="3.75" customHeight="1">
      <c r="A9" s="59"/>
      <c r="C9" s="65"/>
      <c r="D9" s="62"/>
      <c r="J9" s="59"/>
      <c r="L9" s="64"/>
      <c r="M9" s="64"/>
      <c r="N9" s="66"/>
      <c r="O9" s="66"/>
    </row>
    <row r="10" spans="1:15" s="60" customFormat="1" ht="12.75">
      <c r="A10" s="59" t="s">
        <v>57</v>
      </c>
      <c r="C10" s="68"/>
      <c r="D10" s="62"/>
      <c r="E10" s="64" t="s">
        <v>58</v>
      </c>
      <c r="H10" s="69"/>
      <c r="J10" s="63" t="s">
        <v>59</v>
      </c>
      <c r="L10" s="64"/>
      <c r="M10" s="70">
        <v>3752127</v>
      </c>
      <c r="N10" s="71" t="s">
        <v>60</v>
      </c>
      <c r="O10" s="69">
        <v>3124291921</v>
      </c>
    </row>
    <row r="11" spans="1:15" s="60" customFormat="1" ht="4.5" customHeight="1">
      <c r="A11" s="59"/>
      <c r="C11" s="65"/>
      <c r="D11" s="62"/>
      <c r="J11" s="59"/>
      <c r="L11" s="64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J12" s="63" t="s">
        <v>62</v>
      </c>
      <c r="L12" s="64"/>
      <c r="M12" s="401" t="s">
        <v>63</v>
      </c>
      <c r="N12" s="402"/>
      <c r="O12" s="402"/>
    </row>
    <row r="13" spans="3:15" ht="4.5" customHeight="1">
      <c r="C13" s="73"/>
      <c r="D13" s="74"/>
      <c r="J13" s="75"/>
      <c r="L13" s="76"/>
      <c r="M13" s="76"/>
      <c r="N13" s="77"/>
      <c r="O13" s="77"/>
    </row>
    <row r="14" ht="9.75" customHeight="1"/>
    <row r="15" spans="1:15" s="79" customFormat="1" ht="24" customHeight="1">
      <c r="A15" s="390" t="s">
        <v>64</v>
      </c>
      <c r="B15" s="390" t="s">
        <v>65</v>
      </c>
      <c r="C15" s="391" t="s">
        <v>66</v>
      </c>
      <c r="D15" s="393" t="s">
        <v>67</v>
      </c>
      <c r="E15" s="393"/>
      <c r="F15" s="393"/>
      <c r="G15" s="393"/>
      <c r="H15" s="393"/>
      <c r="I15" s="386">
        <v>0.6</v>
      </c>
      <c r="J15" s="394" t="s">
        <v>68</v>
      </c>
      <c r="K15" s="386">
        <v>0.4</v>
      </c>
      <c r="L15" s="388">
        <v>1</v>
      </c>
      <c r="M15" s="78" t="s">
        <v>69</v>
      </c>
      <c r="N15" s="389" t="s">
        <v>70</v>
      </c>
      <c r="O15" s="389" t="s">
        <v>71</v>
      </c>
    </row>
    <row r="16" spans="1:15" s="82" customFormat="1" ht="13.5" customHeight="1">
      <c r="A16" s="390"/>
      <c r="B16" s="390"/>
      <c r="C16" s="392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387"/>
      <c r="J16" s="395"/>
      <c r="K16" s="387"/>
      <c r="L16" s="388"/>
      <c r="M16" s="81" t="s">
        <v>72</v>
      </c>
      <c r="N16" s="389"/>
      <c r="O16" s="389"/>
    </row>
    <row r="17" spans="1:15" s="55" customFormat="1" ht="12.75">
      <c r="A17" s="83">
        <v>1</v>
      </c>
      <c r="B17" s="84">
        <v>83401612010</v>
      </c>
      <c r="C17" s="110" t="s">
        <v>91</v>
      </c>
      <c r="D17" s="86">
        <v>4.4</v>
      </c>
      <c r="E17" s="86">
        <f>D17-0.3</f>
        <v>4.1000000000000005</v>
      </c>
      <c r="F17" s="86">
        <f>D17+0.3</f>
        <v>4.7</v>
      </c>
      <c r="G17" s="86">
        <f>D17</f>
        <v>4.4</v>
      </c>
      <c r="H17" s="86">
        <v>3.7</v>
      </c>
      <c r="I17" s="87">
        <f>0.6*(D17+E17+F17+G17+H17)/5</f>
        <v>2.556</v>
      </c>
      <c r="J17" s="88">
        <f>D17</f>
        <v>4.4</v>
      </c>
      <c r="K17" s="89">
        <f>J17*0.4</f>
        <v>1.7600000000000002</v>
      </c>
      <c r="L17" s="90">
        <f aca="true" t="shared" si="0" ref="L17:L38">J17</f>
        <v>4.4</v>
      </c>
      <c r="M17" s="91"/>
      <c r="N17" s="90" t="str">
        <f aca="true" t="shared" si="1" ref="N17:N44">IF(M17&gt;0,(L17+M17)/2,"NA")</f>
        <v>NA</v>
      </c>
      <c r="O17" s="92"/>
    </row>
    <row r="18" spans="1:15" s="55" customFormat="1" ht="12.75">
      <c r="A18" s="93">
        <v>2</v>
      </c>
      <c r="B18" s="84">
        <v>83400032010</v>
      </c>
      <c r="C18" s="110" t="s">
        <v>92</v>
      </c>
      <c r="D18" s="86">
        <v>4.4</v>
      </c>
      <c r="E18" s="86">
        <v>4.4</v>
      </c>
      <c r="F18" s="86">
        <f aca="true" t="shared" si="2" ref="F18:F38">D18+0.3</f>
        <v>4.7</v>
      </c>
      <c r="G18" s="86">
        <f aca="true" t="shared" si="3" ref="G18:G38">D18</f>
        <v>4.4</v>
      </c>
      <c r="H18" s="86">
        <v>4.5</v>
      </c>
      <c r="I18" s="87">
        <f aca="true" t="shared" si="4" ref="I18:I38">0.6*(D18+E18+F18+G18+H18)/5</f>
        <v>2.6879999999999997</v>
      </c>
      <c r="J18" s="88">
        <f aca="true" t="shared" si="5" ref="J18:J40">D18</f>
        <v>4.4</v>
      </c>
      <c r="K18" s="89">
        <f aca="true" t="shared" si="6" ref="K18:K38">J18*0.4</f>
        <v>1.7600000000000002</v>
      </c>
      <c r="L18" s="90">
        <f t="shared" si="0"/>
        <v>4.4</v>
      </c>
      <c r="M18" s="91"/>
      <c r="N18" s="90" t="str">
        <f t="shared" si="1"/>
        <v>NA</v>
      </c>
      <c r="O18" s="92"/>
    </row>
    <row r="19" spans="1:15" s="55" customFormat="1" ht="12.75">
      <c r="A19" s="83">
        <v>3</v>
      </c>
      <c r="B19" s="84">
        <v>83400062010</v>
      </c>
      <c r="C19" s="114" t="s">
        <v>93</v>
      </c>
      <c r="D19" s="86">
        <v>5</v>
      </c>
      <c r="E19" s="86">
        <v>5</v>
      </c>
      <c r="F19" s="86">
        <v>5</v>
      </c>
      <c r="G19" s="86">
        <f t="shared" si="3"/>
        <v>5</v>
      </c>
      <c r="H19" s="86">
        <v>5</v>
      </c>
      <c r="I19" s="87">
        <f t="shared" si="4"/>
        <v>3</v>
      </c>
      <c r="J19" s="88">
        <v>5</v>
      </c>
      <c r="K19" s="89">
        <f t="shared" si="6"/>
        <v>2</v>
      </c>
      <c r="L19" s="90">
        <f t="shared" si="0"/>
        <v>5</v>
      </c>
      <c r="M19" s="91"/>
      <c r="N19" s="90" t="str">
        <f t="shared" si="1"/>
        <v>NA</v>
      </c>
      <c r="O19" s="92"/>
    </row>
    <row r="20" spans="1:15" s="55" customFormat="1" ht="12.75">
      <c r="A20" s="93">
        <v>4</v>
      </c>
      <c r="B20" s="84">
        <v>83400072010</v>
      </c>
      <c r="C20" s="114" t="s">
        <v>94</v>
      </c>
      <c r="D20" s="86">
        <v>4.5</v>
      </c>
      <c r="E20" s="86">
        <f aca="true" t="shared" si="7" ref="E20:E38">D20-0.3</f>
        <v>4.2</v>
      </c>
      <c r="F20" s="86">
        <f t="shared" si="2"/>
        <v>4.8</v>
      </c>
      <c r="G20" s="86">
        <f t="shared" si="3"/>
        <v>4.5</v>
      </c>
      <c r="H20" s="86">
        <v>4.5</v>
      </c>
      <c r="I20" s="87">
        <f t="shared" si="4"/>
        <v>2.7</v>
      </c>
      <c r="J20" s="88">
        <f t="shared" si="5"/>
        <v>4.5</v>
      </c>
      <c r="K20" s="89">
        <f t="shared" si="6"/>
        <v>1.8</v>
      </c>
      <c r="L20" s="90">
        <f t="shared" si="0"/>
        <v>4.5</v>
      </c>
      <c r="M20" s="91"/>
      <c r="N20" s="90" t="str">
        <f t="shared" si="1"/>
        <v>NA</v>
      </c>
      <c r="O20" s="92"/>
    </row>
    <row r="21" spans="1:15" s="55" customFormat="1" ht="12.75">
      <c r="A21" s="83">
        <v>5</v>
      </c>
      <c r="B21" s="84">
        <v>83401512010</v>
      </c>
      <c r="C21" s="110" t="s">
        <v>95</v>
      </c>
      <c r="D21" s="86">
        <v>4.7</v>
      </c>
      <c r="E21" s="86">
        <f t="shared" si="7"/>
        <v>4.4</v>
      </c>
      <c r="F21" s="86">
        <f t="shared" si="2"/>
        <v>5</v>
      </c>
      <c r="G21" s="86">
        <f t="shared" si="3"/>
        <v>4.7</v>
      </c>
      <c r="H21" s="94">
        <v>4.5</v>
      </c>
      <c r="I21" s="87">
        <f t="shared" si="4"/>
        <v>2.7960000000000003</v>
      </c>
      <c r="J21" s="88">
        <f t="shared" si="5"/>
        <v>4.7</v>
      </c>
      <c r="K21" s="89">
        <f t="shared" si="6"/>
        <v>1.8800000000000001</v>
      </c>
      <c r="L21" s="90">
        <f t="shared" si="0"/>
        <v>4.7</v>
      </c>
      <c r="M21" s="91"/>
      <c r="N21" s="90" t="str">
        <f t="shared" si="1"/>
        <v>NA</v>
      </c>
      <c r="O21" s="92"/>
    </row>
    <row r="22" spans="1:15" s="55" customFormat="1" ht="12.75">
      <c r="A22" s="93">
        <v>6</v>
      </c>
      <c r="B22" s="84">
        <v>83401092010</v>
      </c>
      <c r="C22" s="110" t="s">
        <v>96</v>
      </c>
      <c r="D22" s="86">
        <v>4.8</v>
      </c>
      <c r="E22" s="86">
        <f t="shared" si="7"/>
        <v>4.5</v>
      </c>
      <c r="F22" s="86">
        <f t="shared" si="2"/>
        <v>5.1</v>
      </c>
      <c r="G22" s="86">
        <f t="shared" si="3"/>
        <v>4.8</v>
      </c>
      <c r="H22" s="94">
        <v>4.6</v>
      </c>
      <c r="I22" s="87">
        <f t="shared" si="4"/>
        <v>2.8559999999999994</v>
      </c>
      <c r="J22" s="88">
        <f t="shared" si="5"/>
        <v>4.8</v>
      </c>
      <c r="K22" s="89">
        <f t="shared" si="6"/>
        <v>1.92</v>
      </c>
      <c r="L22" s="90">
        <f t="shared" si="0"/>
        <v>4.8</v>
      </c>
      <c r="M22" s="91"/>
      <c r="N22" s="90" t="str">
        <f t="shared" si="1"/>
        <v>NA</v>
      </c>
      <c r="O22" s="92"/>
    </row>
    <row r="23" spans="1:15" s="55" customFormat="1" ht="12.75">
      <c r="A23" s="93">
        <v>8</v>
      </c>
      <c r="B23" s="84">
        <v>83400112010</v>
      </c>
      <c r="C23" s="110" t="s">
        <v>97</v>
      </c>
      <c r="D23" s="86">
        <v>4.4</v>
      </c>
      <c r="E23" s="86">
        <f t="shared" si="7"/>
        <v>4.1000000000000005</v>
      </c>
      <c r="F23" s="86">
        <f t="shared" si="2"/>
        <v>4.7</v>
      </c>
      <c r="G23" s="86">
        <f t="shared" si="3"/>
        <v>4.4</v>
      </c>
      <c r="H23" s="86">
        <v>3.7</v>
      </c>
      <c r="I23" s="87">
        <f t="shared" si="4"/>
        <v>2.556</v>
      </c>
      <c r="J23" s="88">
        <f t="shared" si="5"/>
        <v>4.4</v>
      </c>
      <c r="K23" s="89">
        <f t="shared" si="6"/>
        <v>1.7600000000000002</v>
      </c>
      <c r="L23" s="90">
        <f t="shared" si="0"/>
        <v>4.4</v>
      </c>
      <c r="M23" s="91"/>
      <c r="N23" s="90" t="str">
        <f t="shared" si="1"/>
        <v>NA</v>
      </c>
      <c r="O23" s="92"/>
    </row>
    <row r="24" spans="1:15" s="102" customFormat="1" ht="12.75">
      <c r="A24" s="83">
        <v>9</v>
      </c>
      <c r="B24" s="84">
        <v>83400122010</v>
      </c>
      <c r="C24" s="110" t="s">
        <v>98</v>
      </c>
      <c r="D24" s="95">
        <v>4.7</v>
      </c>
      <c r="E24" s="86">
        <f t="shared" si="7"/>
        <v>4.4</v>
      </c>
      <c r="F24" s="86">
        <f t="shared" si="2"/>
        <v>5</v>
      </c>
      <c r="G24" s="86">
        <f t="shared" si="3"/>
        <v>4.7</v>
      </c>
      <c r="H24" s="96">
        <v>4.5</v>
      </c>
      <c r="I24" s="87">
        <f t="shared" si="4"/>
        <v>2.7960000000000003</v>
      </c>
      <c r="J24" s="88">
        <f t="shared" si="5"/>
        <v>4.7</v>
      </c>
      <c r="K24" s="89">
        <f t="shared" si="6"/>
        <v>1.8800000000000001</v>
      </c>
      <c r="L24" s="90">
        <f t="shared" si="0"/>
        <v>4.7</v>
      </c>
      <c r="M24" s="100"/>
      <c r="N24" s="99" t="str">
        <f t="shared" si="1"/>
        <v>NA</v>
      </c>
      <c r="O24" s="101"/>
    </row>
    <row r="25" spans="1:15" s="102" customFormat="1" ht="12.75">
      <c r="A25" s="93">
        <v>10</v>
      </c>
      <c r="B25" s="103">
        <v>83400152010</v>
      </c>
      <c r="C25" s="110" t="s">
        <v>99</v>
      </c>
      <c r="D25" s="95">
        <v>4.6</v>
      </c>
      <c r="E25" s="86">
        <f t="shared" si="7"/>
        <v>4.3</v>
      </c>
      <c r="F25" s="86">
        <f t="shared" si="2"/>
        <v>4.8999999999999995</v>
      </c>
      <c r="G25" s="86">
        <f t="shared" si="3"/>
        <v>4.6</v>
      </c>
      <c r="H25" s="96">
        <v>3.9</v>
      </c>
      <c r="I25" s="87">
        <f t="shared" si="4"/>
        <v>2.6759999999999993</v>
      </c>
      <c r="J25" s="88">
        <f t="shared" si="5"/>
        <v>4.6</v>
      </c>
      <c r="K25" s="89">
        <f t="shared" si="6"/>
        <v>1.8399999999999999</v>
      </c>
      <c r="L25" s="90">
        <f t="shared" si="0"/>
        <v>4.6</v>
      </c>
      <c r="M25" s="100"/>
      <c r="N25" s="99" t="str">
        <f t="shared" si="1"/>
        <v>NA</v>
      </c>
      <c r="O25" s="101"/>
    </row>
    <row r="26" spans="1:15" s="102" customFormat="1" ht="12.75">
      <c r="A26" s="83">
        <v>11</v>
      </c>
      <c r="B26" s="84">
        <v>83401132010</v>
      </c>
      <c r="C26" s="110" t="s">
        <v>100</v>
      </c>
      <c r="D26" s="95">
        <v>4.7</v>
      </c>
      <c r="E26" s="86">
        <f t="shared" si="7"/>
        <v>4.4</v>
      </c>
      <c r="F26" s="86">
        <f t="shared" si="2"/>
        <v>5</v>
      </c>
      <c r="G26" s="86">
        <f t="shared" si="3"/>
        <v>4.7</v>
      </c>
      <c r="H26" s="86">
        <v>4.5</v>
      </c>
      <c r="I26" s="87">
        <f t="shared" si="4"/>
        <v>2.7960000000000003</v>
      </c>
      <c r="J26" s="88">
        <f t="shared" si="5"/>
        <v>4.7</v>
      </c>
      <c r="K26" s="89">
        <f t="shared" si="6"/>
        <v>1.8800000000000001</v>
      </c>
      <c r="L26" s="90">
        <f t="shared" si="0"/>
        <v>4.7</v>
      </c>
      <c r="M26" s="100"/>
      <c r="N26" s="99" t="str">
        <f t="shared" si="1"/>
        <v>NA</v>
      </c>
      <c r="O26" s="101"/>
    </row>
    <row r="27" spans="1:15" s="102" customFormat="1" ht="12.75">
      <c r="A27" s="93">
        <v>12</v>
      </c>
      <c r="B27" s="84">
        <v>83400962010</v>
      </c>
      <c r="C27" s="110" t="s">
        <v>101</v>
      </c>
      <c r="D27" s="95">
        <v>4.5</v>
      </c>
      <c r="E27" s="86">
        <f t="shared" si="7"/>
        <v>4.2</v>
      </c>
      <c r="F27" s="86">
        <f t="shared" si="2"/>
        <v>4.8</v>
      </c>
      <c r="G27" s="86">
        <f t="shared" si="3"/>
        <v>4.5</v>
      </c>
      <c r="H27" s="96">
        <v>3.9</v>
      </c>
      <c r="I27" s="87">
        <f t="shared" si="4"/>
        <v>2.6279999999999997</v>
      </c>
      <c r="J27" s="88">
        <f t="shared" si="5"/>
        <v>4.5</v>
      </c>
      <c r="K27" s="89">
        <f t="shared" si="6"/>
        <v>1.8</v>
      </c>
      <c r="L27" s="90">
        <f t="shared" si="0"/>
        <v>4.5</v>
      </c>
      <c r="M27" s="100"/>
      <c r="N27" s="99" t="str">
        <f t="shared" si="1"/>
        <v>NA</v>
      </c>
      <c r="O27" s="101"/>
    </row>
    <row r="28" spans="1:15" s="102" customFormat="1" ht="12.75">
      <c r="A28" s="83">
        <v>13</v>
      </c>
      <c r="B28" s="84">
        <v>83401142010</v>
      </c>
      <c r="C28" s="110" t="s">
        <v>102</v>
      </c>
      <c r="D28" s="86">
        <v>4.4</v>
      </c>
      <c r="E28" s="86">
        <f t="shared" si="7"/>
        <v>4.1000000000000005</v>
      </c>
      <c r="F28" s="86">
        <f t="shared" si="2"/>
        <v>4.7</v>
      </c>
      <c r="G28" s="86">
        <f t="shared" si="3"/>
        <v>4.4</v>
      </c>
      <c r="H28" s="86">
        <v>3.5</v>
      </c>
      <c r="I28" s="87">
        <f t="shared" si="4"/>
        <v>2.532</v>
      </c>
      <c r="J28" s="88">
        <f t="shared" si="5"/>
        <v>4.4</v>
      </c>
      <c r="K28" s="89">
        <f t="shared" si="6"/>
        <v>1.7600000000000002</v>
      </c>
      <c r="L28" s="90">
        <f t="shared" si="0"/>
        <v>4.4</v>
      </c>
      <c r="M28" s="100"/>
      <c r="N28" s="99" t="str">
        <f t="shared" si="1"/>
        <v>NA</v>
      </c>
      <c r="O28" s="101"/>
    </row>
    <row r="29" spans="1:15" s="102" customFormat="1" ht="12.75">
      <c r="A29" s="93">
        <v>14</v>
      </c>
      <c r="B29" s="84">
        <v>83400232010</v>
      </c>
      <c r="C29" s="110" t="s">
        <v>103</v>
      </c>
      <c r="D29" s="95">
        <v>4.7</v>
      </c>
      <c r="E29" s="86">
        <f t="shared" si="7"/>
        <v>4.4</v>
      </c>
      <c r="F29" s="86">
        <f t="shared" si="2"/>
        <v>5</v>
      </c>
      <c r="G29" s="86">
        <f t="shared" si="3"/>
        <v>4.7</v>
      </c>
      <c r="H29" s="96">
        <v>4.1</v>
      </c>
      <c r="I29" s="87">
        <f t="shared" si="4"/>
        <v>2.7479999999999998</v>
      </c>
      <c r="J29" s="88">
        <f t="shared" si="5"/>
        <v>4.7</v>
      </c>
      <c r="K29" s="89">
        <f t="shared" si="6"/>
        <v>1.8800000000000001</v>
      </c>
      <c r="L29" s="90">
        <f t="shared" si="0"/>
        <v>4.7</v>
      </c>
      <c r="M29" s="100"/>
      <c r="N29" s="99" t="str">
        <f t="shared" si="1"/>
        <v>NA</v>
      </c>
      <c r="O29" s="101"/>
    </row>
    <row r="30" spans="1:15" s="102" customFormat="1" ht="12.75">
      <c r="A30" s="83">
        <v>15</v>
      </c>
      <c r="B30" s="84">
        <v>83400242010</v>
      </c>
      <c r="C30" s="110" t="s">
        <v>104</v>
      </c>
      <c r="D30" s="95">
        <v>4.8</v>
      </c>
      <c r="E30" s="86">
        <f t="shared" si="7"/>
        <v>4.5</v>
      </c>
      <c r="F30" s="86">
        <f t="shared" si="2"/>
        <v>5.1</v>
      </c>
      <c r="G30" s="86">
        <f t="shared" si="3"/>
        <v>4.8</v>
      </c>
      <c r="H30" s="96">
        <v>4.1</v>
      </c>
      <c r="I30" s="87">
        <f t="shared" si="4"/>
        <v>2.796</v>
      </c>
      <c r="J30" s="88">
        <f t="shared" si="5"/>
        <v>4.8</v>
      </c>
      <c r="K30" s="89">
        <f t="shared" si="6"/>
        <v>1.92</v>
      </c>
      <c r="L30" s="90">
        <f t="shared" si="0"/>
        <v>4.8</v>
      </c>
      <c r="M30" s="100"/>
      <c r="N30" s="99" t="str">
        <f t="shared" si="1"/>
        <v>NA</v>
      </c>
      <c r="O30" s="101"/>
    </row>
    <row r="31" spans="1:15" s="102" customFormat="1" ht="12.75">
      <c r="A31" s="93">
        <v>16</v>
      </c>
      <c r="B31" s="84">
        <v>83400272010</v>
      </c>
      <c r="C31" s="110" t="s">
        <v>105</v>
      </c>
      <c r="D31" s="86">
        <v>4.6</v>
      </c>
      <c r="E31" s="86">
        <f t="shared" si="7"/>
        <v>4.3</v>
      </c>
      <c r="F31" s="86">
        <f t="shared" si="2"/>
        <v>4.8999999999999995</v>
      </c>
      <c r="G31" s="86">
        <f t="shared" si="3"/>
        <v>4.6</v>
      </c>
      <c r="H31" s="86">
        <v>4.5</v>
      </c>
      <c r="I31" s="87">
        <f t="shared" si="4"/>
        <v>2.7479999999999998</v>
      </c>
      <c r="J31" s="88">
        <f t="shared" si="5"/>
        <v>4.6</v>
      </c>
      <c r="K31" s="89">
        <f t="shared" si="6"/>
        <v>1.8399999999999999</v>
      </c>
      <c r="L31" s="90">
        <f t="shared" si="0"/>
        <v>4.6</v>
      </c>
      <c r="M31" s="91"/>
      <c r="N31" s="90" t="str">
        <f t="shared" si="1"/>
        <v>NA</v>
      </c>
      <c r="O31" s="92"/>
    </row>
    <row r="32" spans="1:15" s="102" customFormat="1" ht="12.75">
      <c r="A32" s="83">
        <v>17</v>
      </c>
      <c r="B32" s="84">
        <v>83400282010</v>
      </c>
      <c r="C32" s="110" t="s">
        <v>106</v>
      </c>
      <c r="D32" s="95">
        <v>4.5</v>
      </c>
      <c r="E32" s="86">
        <f t="shared" si="7"/>
        <v>4.2</v>
      </c>
      <c r="F32" s="86">
        <f t="shared" si="2"/>
        <v>4.8</v>
      </c>
      <c r="G32" s="86">
        <f t="shared" si="3"/>
        <v>4.5</v>
      </c>
      <c r="H32" s="95">
        <v>3.9</v>
      </c>
      <c r="I32" s="87">
        <f t="shared" si="4"/>
        <v>2.6279999999999997</v>
      </c>
      <c r="J32" s="88">
        <f t="shared" si="5"/>
        <v>4.5</v>
      </c>
      <c r="K32" s="89">
        <f t="shared" si="6"/>
        <v>1.8</v>
      </c>
      <c r="L32" s="90">
        <f t="shared" si="0"/>
        <v>4.5</v>
      </c>
      <c r="M32" s="100"/>
      <c r="N32" s="99" t="str">
        <f t="shared" si="1"/>
        <v>NA</v>
      </c>
      <c r="O32" s="101"/>
    </row>
    <row r="33" spans="1:15" s="102" customFormat="1" ht="12.75">
      <c r="A33" s="93">
        <v>18</v>
      </c>
      <c r="B33" s="84">
        <v>83400302010</v>
      </c>
      <c r="C33" s="110" t="s">
        <v>107</v>
      </c>
      <c r="D33" s="86">
        <v>4.5</v>
      </c>
      <c r="E33" s="86">
        <f t="shared" si="7"/>
        <v>4.2</v>
      </c>
      <c r="F33" s="86">
        <f t="shared" si="2"/>
        <v>4.8</v>
      </c>
      <c r="G33" s="86">
        <f t="shared" si="3"/>
        <v>4.5</v>
      </c>
      <c r="H33" s="86">
        <v>3.9</v>
      </c>
      <c r="I33" s="87">
        <f t="shared" si="4"/>
        <v>2.6279999999999997</v>
      </c>
      <c r="J33" s="88">
        <f t="shared" si="5"/>
        <v>4.5</v>
      </c>
      <c r="K33" s="89">
        <f t="shared" si="6"/>
        <v>1.8</v>
      </c>
      <c r="L33" s="90">
        <f t="shared" si="0"/>
        <v>4.5</v>
      </c>
      <c r="M33" s="100"/>
      <c r="N33" s="99" t="str">
        <f t="shared" si="1"/>
        <v>NA</v>
      </c>
      <c r="O33" s="101"/>
    </row>
    <row r="34" spans="1:15" s="102" customFormat="1" ht="12.75">
      <c r="A34" s="83">
        <v>19</v>
      </c>
      <c r="B34" s="84">
        <v>83401182010</v>
      </c>
      <c r="C34" s="110" t="s">
        <v>108</v>
      </c>
      <c r="D34" s="86">
        <v>4.4</v>
      </c>
      <c r="E34" s="86">
        <f t="shared" si="7"/>
        <v>4.1000000000000005</v>
      </c>
      <c r="F34" s="86">
        <f t="shared" si="2"/>
        <v>4.7</v>
      </c>
      <c r="G34" s="86">
        <f t="shared" si="3"/>
        <v>4.4</v>
      </c>
      <c r="H34" s="86">
        <v>3.5</v>
      </c>
      <c r="I34" s="87">
        <f t="shared" si="4"/>
        <v>2.532</v>
      </c>
      <c r="J34" s="88">
        <f t="shared" si="5"/>
        <v>4.4</v>
      </c>
      <c r="K34" s="89">
        <f t="shared" si="6"/>
        <v>1.7600000000000002</v>
      </c>
      <c r="L34" s="90">
        <f t="shared" si="0"/>
        <v>4.4</v>
      </c>
      <c r="M34" s="100"/>
      <c r="N34" s="99" t="str">
        <f t="shared" si="1"/>
        <v>NA</v>
      </c>
      <c r="O34" s="101"/>
    </row>
    <row r="35" spans="1:15" s="102" customFormat="1" ht="12.75">
      <c r="A35" s="93">
        <v>20</v>
      </c>
      <c r="B35" s="84">
        <v>83401192010</v>
      </c>
      <c r="C35" s="110" t="s">
        <v>109</v>
      </c>
      <c r="D35" s="95">
        <v>4.7</v>
      </c>
      <c r="E35" s="86">
        <f t="shared" si="7"/>
        <v>4.4</v>
      </c>
      <c r="F35" s="86">
        <f t="shared" si="2"/>
        <v>5</v>
      </c>
      <c r="G35" s="86">
        <f t="shared" si="3"/>
        <v>4.7</v>
      </c>
      <c r="H35" s="86">
        <v>4.5</v>
      </c>
      <c r="I35" s="87">
        <f t="shared" si="4"/>
        <v>2.7960000000000003</v>
      </c>
      <c r="J35" s="88">
        <f t="shared" si="5"/>
        <v>4.7</v>
      </c>
      <c r="K35" s="89">
        <f t="shared" si="6"/>
        <v>1.8800000000000001</v>
      </c>
      <c r="L35" s="90">
        <f t="shared" si="0"/>
        <v>4.7</v>
      </c>
      <c r="M35" s="100"/>
      <c r="N35" s="99" t="str">
        <f t="shared" si="1"/>
        <v>NA</v>
      </c>
      <c r="O35" s="101"/>
    </row>
    <row r="36" spans="1:15" s="102" customFormat="1" ht="12.75">
      <c r="A36" s="83">
        <v>21</v>
      </c>
      <c r="B36" s="84">
        <v>83401222010</v>
      </c>
      <c r="C36" s="110" t="s">
        <v>110</v>
      </c>
      <c r="D36" s="86">
        <v>4.7</v>
      </c>
      <c r="E36" s="86">
        <f t="shared" si="7"/>
        <v>4.4</v>
      </c>
      <c r="F36" s="86">
        <f t="shared" si="2"/>
        <v>5</v>
      </c>
      <c r="G36" s="86">
        <f t="shared" si="3"/>
        <v>4.7</v>
      </c>
      <c r="H36" s="86">
        <v>4.1</v>
      </c>
      <c r="I36" s="87">
        <f t="shared" si="4"/>
        <v>2.7479999999999998</v>
      </c>
      <c r="J36" s="88">
        <f t="shared" si="5"/>
        <v>4.7</v>
      </c>
      <c r="K36" s="89">
        <f t="shared" si="6"/>
        <v>1.8800000000000001</v>
      </c>
      <c r="L36" s="90">
        <f t="shared" si="0"/>
        <v>4.7</v>
      </c>
      <c r="M36" s="100"/>
      <c r="N36" s="99" t="str">
        <f t="shared" si="1"/>
        <v>NA</v>
      </c>
      <c r="O36" s="101"/>
    </row>
    <row r="37" spans="1:15" s="55" customFormat="1" ht="12.75">
      <c r="A37" s="93">
        <v>22</v>
      </c>
      <c r="B37" s="84">
        <v>83401242010</v>
      </c>
      <c r="C37" s="110" t="s">
        <v>111</v>
      </c>
      <c r="D37" s="95">
        <v>4.8</v>
      </c>
      <c r="E37" s="86">
        <f t="shared" si="7"/>
        <v>4.5</v>
      </c>
      <c r="F37" s="86">
        <f t="shared" si="2"/>
        <v>5.1</v>
      </c>
      <c r="G37" s="86">
        <f t="shared" si="3"/>
        <v>4.8</v>
      </c>
      <c r="H37" s="97">
        <v>4.6</v>
      </c>
      <c r="I37" s="87">
        <f t="shared" si="4"/>
        <v>2.8559999999999994</v>
      </c>
      <c r="J37" s="88">
        <f t="shared" si="5"/>
        <v>4.8</v>
      </c>
      <c r="K37" s="89">
        <f t="shared" si="6"/>
        <v>1.92</v>
      </c>
      <c r="L37" s="90">
        <f t="shared" si="0"/>
        <v>4.8</v>
      </c>
      <c r="M37" s="100"/>
      <c r="N37" s="99" t="str">
        <f t="shared" si="1"/>
        <v>NA</v>
      </c>
      <c r="O37" s="101"/>
    </row>
    <row r="38" spans="1:15" s="55" customFormat="1" ht="12.75">
      <c r="A38" s="83">
        <v>23</v>
      </c>
      <c r="B38" s="103">
        <v>83400372010</v>
      </c>
      <c r="C38" s="110" t="s">
        <v>112</v>
      </c>
      <c r="D38" s="88">
        <v>4.8</v>
      </c>
      <c r="E38" s="86">
        <f t="shared" si="7"/>
        <v>4.5</v>
      </c>
      <c r="F38" s="86">
        <f t="shared" si="2"/>
        <v>5.1</v>
      </c>
      <c r="G38" s="86">
        <f t="shared" si="3"/>
        <v>4.8</v>
      </c>
      <c r="H38" s="87">
        <v>4.6</v>
      </c>
      <c r="I38" s="87">
        <f t="shared" si="4"/>
        <v>2.8559999999999994</v>
      </c>
      <c r="J38" s="88">
        <f t="shared" si="5"/>
        <v>4.8</v>
      </c>
      <c r="K38" s="89">
        <f t="shared" si="6"/>
        <v>1.92</v>
      </c>
      <c r="L38" s="90">
        <f t="shared" si="0"/>
        <v>4.8</v>
      </c>
      <c r="M38" s="91"/>
      <c r="N38" s="90" t="str">
        <f t="shared" si="1"/>
        <v>NA</v>
      </c>
      <c r="O38" s="92"/>
    </row>
    <row r="39" spans="1:15" s="55" customFormat="1" ht="12.75">
      <c r="A39" s="83">
        <v>25</v>
      </c>
      <c r="B39" s="84">
        <v>83403382011</v>
      </c>
      <c r="C39" s="85" t="s">
        <v>195</v>
      </c>
      <c r="D39" s="88">
        <v>4.4</v>
      </c>
      <c r="E39" s="86">
        <f>D39-0.3</f>
        <v>4.1000000000000005</v>
      </c>
      <c r="F39" s="86">
        <f>D39+0.3</f>
        <v>4.7</v>
      </c>
      <c r="G39" s="86">
        <f>D39</f>
        <v>4.4</v>
      </c>
      <c r="H39" s="87">
        <v>5.6</v>
      </c>
      <c r="I39" s="87">
        <f>0.6*(D39+E39+F39+G39+H39)/5</f>
        <v>2.7840000000000003</v>
      </c>
      <c r="J39" s="88">
        <f t="shared" si="5"/>
        <v>4.4</v>
      </c>
      <c r="K39" s="89">
        <f>J39*0.4</f>
        <v>1.7600000000000002</v>
      </c>
      <c r="L39" s="90">
        <f>J39</f>
        <v>4.4</v>
      </c>
      <c r="M39" s="91"/>
      <c r="N39" s="90" t="str">
        <f t="shared" si="1"/>
        <v>NA</v>
      </c>
      <c r="O39" s="92"/>
    </row>
    <row r="40" spans="1:15" s="55" customFormat="1" ht="12.75">
      <c r="A40" s="93">
        <v>26</v>
      </c>
      <c r="B40" s="84">
        <v>83451382011</v>
      </c>
      <c r="C40" s="85" t="s">
        <v>196</v>
      </c>
      <c r="D40" s="88">
        <v>4.4</v>
      </c>
      <c r="E40" s="86">
        <f>D40-0.3</f>
        <v>4.1000000000000005</v>
      </c>
      <c r="F40" s="86">
        <f>D40+0.3</f>
        <v>4.7</v>
      </c>
      <c r="G40" s="86">
        <f>D40</f>
        <v>4.4</v>
      </c>
      <c r="H40" s="87">
        <v>6.6</v>
      </c>
      <c r="I40" s="87">
        <f>0.6*(D40+E40+F40+G40+H40)/5</f>
        <v>2.9040000000000004</v>
      </c>
      <c r="J40" s="88">
        <f t="shared" si="5"/>
        <v>4.4</v>
      </c>
      <c r="K40" s="89">
        <f>J40*0.4</f>
        <v>1.7600000000000002</v>
      </c>
      <c r="L40" s="90">
        <f>J40</f>
        <v>4.4</v>
      </c>
      <c r="M40" s="91"/>
      <c r="N40" s="90" t="str">
        <f t="shared" si="1"/>
        <v>NA</v>
      </c>
      <c r="O40" s="92"/>
    </row>
    <row r="41" spans="1:15" s="55" customFormat="1" ht="12.75">
      <c r="A41" s="83">
        <v>27</v>
      </c>
      <c r="B41" s="84"/>
      <c r="C41" s="85"/>
      <c r="D41" s="88"/>
      <c r="E41" s="86"/>
      <c r="F41" s="86"/>
      <c r="G41" s="86"/>
      <c r="H41" s="94"/>
      <c r="I41" s="87"/>
      <c r="J41" s="88"/>
      <c r="K41" s="89"/>
      <c r="L41" s="90"/>
      <c r="M41" s="91"/>
      <c r="N41" s="90" t="str">
        <f t="shared" si="1"/>
        <v>NA</v>
      </c>
      <c r="O41" s="92"/>
    </row>
    <row r="42" spans="1:15" s="55" customFormat="1" ht="12.75">
      <c r="A42" s="93">
        <v>28</v>
      </c>
      <c r="B42" s="84"/>
      <c r="C42" s="85"/>
      <c r="D42" s="86"/>
      <c r="E42" s="86"/>
      <c r="F42" s="86"/>
      <c r="G42" s="86"/>
      <c r="H42" s="86"/>
      <c r="I42" s="87"/>
      <c r="J42" s="88"/>
      <c r="K42" s="89"/>
      <c r="L42" s="90"/>
      <c r="M42" s="91"/>
      <c r="N42" s="90" t="str">
        <f t="shared" si="1"/>
        <v>NA</v>
      </c>
      <c r="O42" s="92"/>
    </row>
    <row r="43" spans="1:15" s="55" customFormat="1" ht="12.75">
      <c r="A43" s="83">
        <v>29</v>
      </c>
      <c r="B43" s="84"/>
      <c r="C43" s="85"/>
      <c r="D43" s="86"/>
      <c r="E43" s="86"/>
      <c r="F43" s="86"/>
      <c r="G43" s="86"/>
      <c r="H43" s="86"/>
      <c r="I43" s="86"/>
      <c r="J43" s="88"/>
      <c r="K43" s="89"/>
      <c r="L43" s="90"/>
      <c r="M43" s="91"/>
      <c r="N43" s="90" t="str">
        <f t="shared" si="1"/>
        <v>NA</v>
      </c>
      <c r="O43" s="92"/>
    </row>
    <row r="44" spans="1:15" s="55" customFormat="1" ht="12.75">
      <c r="A44" s="93">
        <v>30</v>
      </c>
      <c r="B44" s="84"/>
      <c r="C44" s="85"/>
      <c r="D44" s="86"/>
      <c r="E44" s="86"/>
      <c r="F44" s="86"/>
      <c r="G44" s="86"/>
      <c r="H44" s="86"/>
      <c r="I44" s="86"/>
      <c r="J44" s="88"/>
      <c r="K44" s="89"/>
      <c r="L44" s="90"/>
      <c r="M44" s="91"/>
      <c r="N44" s="90" t="str">
        <f t="shared" si="1"/>
        <v>NA</v>
      </c>
      <c r="O44" s="92"/>
    </row>
    <row r="47" spans="1:15" s="104" customFormat="1" ht="12" customHeight="1">
      <c r="A47" s="77" t="s">
        <v>73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1:15" s="104" customFormat="1" ht="22.5" customHeight="1">
      <c r="A48" s="77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3:13" s="104" customFormat="1" ht="13.5" customHeight="1">
      <c r="C49" s="107"/>
      <c r="D49" s="105"/>
      <c r="E49" s="105"/>
      <c r="F49" s="105"/>
      <c r="G49" s="105"/>
      <c r="H49" s="105"/>
      <c r="I49" s="108"/>
      <c r="J49" s="109"/>
      <c r="K49" s="109"/>
      <c r="L49" s="109"/>
      <c r="M49" s="109"/>
    </row>
    <row r="50" s="104" customFormat="1" ht="15">
      <c r="D50" s="77" t="s">
        <v>74</v>
      </c>
    </row>
    <row r="51" spans="1:15" ht="15">
      <c r="A51" s="104"/>
      <c r="B51" s="104"/>
      <c r="C51" s="104"/>
      <c r="D51" s="77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</sheetData>
  <sheetProtection/>
  <protectedRanges>
    <protectedRange password="E963" sqref="H37:H40 I17:I42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6"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44">
      <formula1>0</formula1>
      <formula2>5</formula2>
    </dataValidation>
    <dataValidation allowBlank="1" showInputMessage="1" showErrorMessage="1" promptTitle="NOMBRE DEL CURSO" prompt="Ingrese el nombre del curso como aparece en plataforma" sqref="C8"/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43:I44 E17:G40 H17:H36 D17:D44 E41:H42">
      <formula1>0</formula1>
      <formula2>5</formula2>
    </dataValidation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4">
      <formula1>0</formula1>
      <formula2>5</formula2>
    </dataValidation>
    <dataValidation type="textLength" allowBlank="1" showInputMessage="1" showErrorMessage="1" promptTitle="CODIGO ESTUDIANTIL" prompt="Por favor digite el código del estudiante con el 0 inicial, esta celda solo permite el ingreso de los códigos completos, recuerde que tienen 12 dígitos" errorTitle="CODIGO ERRÓNEO" error="Verifique el código ingresado, recuerde que tiene 12 dígitos con el 0 inicial, esta celda no admite valores de documento de identificación." sqref="B17:B44">
      <formula1>11</formula1>
      <formula2>12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"/>
  <sheetViews>
    <sheetView zoomScale="90" zoomScaleNormal="90" zoomScalePageLayoutView="0" workbookViewId="0" topLeftCell="A16">
      <selection activeCell="C9" sqref="C9:C33"/>
    </sheetView>
  </sheetViews>
  <sheetFormatPr defaultColWidth="11.421875" defaultRowHeight="15"/>
  <cols>
    <col min="1" max="1" width="3.8515625" style="115" customWidth="1"/>
    <col min="2" max="2" width="11.421875" style="115" customWidth="1"/>
    <col min="3" max="3" width="39.8515625" style="115" customWidth="1"/>
    <col min="4" max="9" width="4.28125" style="115" customWidth="1"/>
    <col min="10" max="13" width="4.28125" style="203" customWidth="1"/>
    <col min="14" max="43" width="4.28125" style="115" customWidth="1"/>
    <col min="44" max="45" width="4.8515625" style="203" customWidth="1"/>
    <col min="46" max="47" width="4.8515625" style="115" customWidth="1"/>
    <col min="48" max="48" width="4.28125" style="115" customWidth="1"/>
    <col min="49" max="16384" width="11.421875" style="115" customWidth="1"/>
  </cols>
  <sheetData>
    <row r="1" spans="4:44" ht="28.5">
      <c r="D1" s="116" t="s">
        <v>115</v>
      </c>
      <c r="AR1" s="203">
        <f>+AU:AU</f>
        <v>0</v>
      </c>
    </row>
    <row r="2" ht="15">
      <c r="P2" s="115" t="s">
        <v>116</v>
      </c>
    </row>
    <row r="3" ht="15">
      <c r="Y3" s="115" t="s">
        <v>117</v>
      </c>
    </row>
    <row r="4" spans="1:15" ht="15">
      <c r="A4" s="115" t="s">
        <v>134</v>
      </c>
      <c r="B4" s="177"/>
      <c r="C4" s="172" t="s">
        <v>146</v>
      </c>
      <c r="D4" s="179"/>
      <c r="O4" s="115" t="s">
        <v>118</v>
      </c>
    </row>
    <row r="5" spans="2:48" ht="15.75" thickBot="1">
      <c r="B5" s="177"/>
      <c r="C5" s="172" t="s">
        <v>152</v>
      </c>
      <c r="D5" s="179"/>
      <c r="G5" s="115">
        <v>0.4</v>
      </c>
      <c r="H5" s="123">
        <v>1</v>
      </c>
      <c r="I5" s="115" t="s">
        <v>119</v>
      </c>
      <c r="P5" s="115" t="s">
        <v>120</v>
      </c>
      <c r="AR5" s="204" t="s">
        <v>137</v>
      </c>
      <c r="AS5" s="204"/>
      <c r="AT5" s="117" t="s">
        <v>138</v>
      </c>
      <c r="AU5" s="117"/>
      <c r="AV5" s="117"/>
    </row>
    <row r="6" spans="2:48" ht="16.5" thickBot="1" thickTop="1">
      <c r="B6" s="177"/>
      <c r="C6" s="172"/>
      <c r="D6" s="117" t="s">
        <v>121</v>
      </c>
      <c r="F6" s="117"/>
      <c r="G6" s="117"/>
      <c r="H6" s="126"/>
      <c r="I6" s="119"/>
      <c r="J6" s="212"/>
      <c r="K6" s="213"/>
      <c r="L6" s="213"/>
      <c r="M6" s="214"/>
      <c r="N6" s="120"/>
      <c r="O6" s="120" t="s">
        <v>122</v>
      </c>
      <c r="Q6" s="120"/>
      <c r="R6" s="215" t="s">
        <v>123</v>
      </c>
      <c r="S6" s="313"/>
      <c r="T6" s="130"/>
      <c r="U6" s="120" t="s">
        <v>124</v>
      </c>
      <c r="W6" s="131"/>
      <c r="X6" s="162"/>
      <c r="Y6" s="120" t="s">
        <v>125</v>
      </c>
      <c r="Z6" s="133"/>
      <c r="AA6" s="120"/>
      <c r="AB6" s="120" t="s">
        <v>126</v>
      </c>
      <c r="AD6" s="120"/>
      <c r="AE6" s="120"/>
      <c r="AF6" s="133"/>
      <c r="AG6" s="216"/>
      <c r="AH6" s="216" t="s">
        <v>133</v>
      </c>
      <c r="AI6" s="216"/>
      <c r="AJ6" s="216"/>
      <c r="AK6" s="216"/>
      <c r="AL6" s="217"/>
      <c r="AM6" s="117"/>
      <c r="AN6" s="117" t="s">
        <v>127</v>
      </c>
      <c r="AO6" s="117"/>
      <c r="AP6" s="117"/>
      <c r="AQ6" s="144"/>
      <c r="AR6" s="204" t="s">
        <v>135</v>
      </c>
      <c r="AS6" s="204" t="s">
        <v>136</v>
      </c>
      <c r="AT6" s="117">
        <v>1</v>
      </c>
      <c r="AU6" s="117">
        <v>2</v>
      </c>
      <c r="AV6" s="117">
        <v>3</v>
      </c>
    </row>
    <row r="7" spans="2:44" ht="16.5" thickBot="1" thickTop="1">
      <c r="B7" s="117"/>
      <c r="C7" s="117"/>
      <c r="D7" s="117"/>
      <c r="E7" s="115" t="s">
        <v>198</v>
      </c>
      <c r="F7" s="117"/>
      <c r="G7" s="119" t="s">
        <v>68</v>
      </c>
      <c r="H7" s="127" t="s">
        <v>128</v>
      </c>
      <c r="I7" s="124" t="s">
        <v>72</v>
      </c>
      <c r="J7" s="218" t="s">
        <v>132</v>
      </c>
      <c r="K7" s="219"/>
      <c r="L7" s="219"/>
      <c r="M7" s="313" t="s">
        <v>129</v>
      </c>
      <c r="N7" s="118">
        <v>1</v>
      </c>
      <c r="O7" s="117">
        <v>2</v>
      </c>
      <c r="P7" s="117">
        <v>3</v>
      </c>
      <c r="Q7" s="117">
        <v>4</v>
      </c>
      <c r="R7" s="119">
        <v>5</v>
      </c>
      <c r="S7" s="313" t="s">
        <v>129</v>
      </c>
      <c r="T7" s="118">
        <v>1</v>
      </c>
      <c r="U7" s="117">
        <v>2</v>
      </c>
      <c r="V7" s="117">
        <v>3</v>
      </c>
      <c r="W7" s="313" t="s">
        <v>129</v>
      </c>
      <c r="X7" s="124"/>
      <c r="Y7" s="118">
        <v>1</v>
      </c>
      <c r="Z7" s="313" t="s">
        <v>129</v>
      </c>
      <c r="AA7" s="118">
        <v>1</v>
      </c>
      <c r="AB7" s="117">
        <v>2</v>
      </c>
      <c r="AC7" s="117">
        <v>3</v>
      </c>
      <c r="AD7" s="117">
        <v>4</v>
      </c>
      <c r="AE7" s="119">
        <v>5</v>
      </c>
      <c r="AF7" s="220" t="s">
        <v>130</v>
      </c>
      <c r="AG7" s="221">
        <v>1</v>
      </c>
      <c r="AH7" s="222">
        <v>2</v>
      </c>
      <c r="AI7" s="222">
        <v>3</v>
      </c>
      <c r="AJ7" s="222">
        <v>4</v>
      </c>
      <c r="AK7" s="144">
        <v>5</v>
      </c>
      <c r="AL7" s="220" t="s">
        <v>140</v>
      </c>
      <c r="AM7" s="221">
        <v>1</v>
      </c>
      <c r="AN7" s="117">
        <v>2</v>
      </c>
      <c r="AO7" s="117">
        <v>3</v>
      </c>
      <c r="AP7" s="117">
        <v>4</v>
      </c>
      <c r="AQ7" s="131" t="s">
        <v>129</v>
      </c>
      <c r="AR7" s="205"/>
    </row>
    <row r="8" spans="2:48" ht="16.5" thickBot="1" thickTop="1">
      <c r="B8" s="117"/>
      <c r="C8" s="138" t="s">
        <v>131</v>
      </c>
      <c r="D8" s="121">
        <f>(M8*0.1+S8*0.15+W8*0.05+Z8*0.05+AF8*0.05+AL8*0.05+AQ8*0.1)</f>
        <v>2.75</v>
      </c>
      <c r="E8" s="121">
        <v>5</v>
      </c>
      <c r="G8" s="223">
        <v>5</v>
      </c>
      <c r="H8" s="128">
        <f>D8+G8*0.4+E8*0.125+0.5</f>
        <v>5.875</v>
      </c>
      <c r="I8" s="125"/>
      <c r="J8" s="224">
        <v>5</v>
      </c>
      <c r="K8" s="224">
        <v>5</v>
      </c>
      <c r="L8" s="224">
        <v>5</v>
      </c>
      <c r="M8" s="313">
        <f>(L8+K8+J8)/3</f>
        <v>5</v>
      </c>
      <c r="N8" s="122">
        <v>5</v>
      </c>
      <c r="O8" s="121">
        <v>5</v>
      </c>
      <c r="P8" s="121">
        <v>5</v>
      </c>
      <c r="Q8" s="121">
        <v>5</v>
      </c>
      <c r="R8" s="223">
        <v>5</v>
      </c>
      <c r="S8" s="313">
        <f>(R8+Q8+P8+O8+N8)/5</f>
        <v>5</v>
      </c>
      <c r="T8" s="122">
        <v>5</v>
      </c>
      <c r="U8" s="121">
        <v>5</v>
      </c>
      <c r="V8" s="121">
        <v>5</v>
      </c>
      <c r="W8" s="313">
        <f>(V8+U8+T8)/3</f>
        <v>5</v>
      </c>
      <c r="X8" s="125">
        <v>5</v>
      </c>
      <c r="Y8" s="122">
        <v>5</v>
      </c>
      <c r="Z8" s="313">
        <f>X8</f>
        <v>5</v>
      </c>
      <c r="AA8" s="122">
        <v>5</v>
      </c>
      <c r="AB8" s="121">
        <v>5</v>
      </c>
      <c r="AC8" s="121">
        <v>5</v>
      </c>
      <c r="AD8" s="121">
        <v>5</v>
      </c>
      <c r="AE8" s="223">
        <v>5</v>
      </c>
      <c r="AF8" s="225">
        <f>(AE8+AD8+AC8+AB8+AA8)/5</f>
        <v>5</v>
      </c>
      <c r="AG8" s="122">
        <v>1</v>
      </c>
      <c r="AH8" s="121">
        <v>1</v>
      </c>
      <c r="AI8" s="121">
        <v>1</v>
      </c>
      <c r="AJ8" s="121">
        <v>1</v>
      </c>
      <c r="AK8" s="223">
        <v>1</v>
      </c>
      <c r="AL8" s="226">
        <f>AK8+AJ8+AI8+AH8+AG8</f>
        <v>5</v>
      </c>
      <c r="AM8" s="118">
        <v>5</v>
      </c>
      <c r="AN8" s="117">
        <v>5</v>
      </c>
      <c r="AO8" s="117">
        <v>5</v>
      </c>
      <c r="AP8" s="117">
        <v>5</v>
      </c>
      <c r="AQ8" s="132">
        <f>(AP8+AO8+AN8+AM8)/4</f>
        <v>5</v>
      </c>
      <c r="AR8" s="205"/>
      <c r="AS8" s="204"/>
      <c r="AT8" s="117"/>
      <c r="AU8" s="117"/>
      <c r="AV8" s="117"/>
    </row>
    <row r="9" spans="2:48" s="304" customFormat="1" ht="16.5" thickBot="1" thickTop="1">
      <c r="B9" s="305"/>
      <c r="C9" s="306" t="s">
        <v>150</v>
      </c>
      <c r="D9" s="291">
        <f aca="true" t="shared" si="0" ref="D9:D35">(M9*0.1+S9*0.15+W9*0.05+Z9*0.05+AF9*0.05+AL9*0.05+AQ9*0.1)</f>
        <v>1.8099999999999998</v>
      </c>
      <c r="E9" s="296">
        <v>4</v>
      </c>
      <c r="F9" s="296"/>
      <c r="G9" s="296">
        <v>1.1</v>
      </c>
      <c r="H9" s="128">
        <f>D9+G9*0.4+E9*0.125+0.7</f>
        <v>3.45</v>
      </c>
      <c r="I9" s="296"/>
      <c r="J9" s="296">
        <v>3.5</v>
      </c>
      <c r="K9" s="296">
        <v>3</v>
      </c>
      <c r="L9" s="296">
        <v>1.6</v>
      </c>
      <c r="M9" s="313">
        <f>(L9+K9+J9)/3</f>
        <v>2.6999999999999997</v>
      </c>
      <c r="N9" s="296">
        <v>2.9</v>
      </c>
      <c r="O9" s="296">
        <v>3.9</v>
      </c>
      <c r="P9" s="296">
        <v>3.6</v>
      </c>
      <c r="Q9" s="296">
        <v>3.9</v>
      </c>
      <c r="R9" s="296">
        <v>3.3</v>
      </c>
      <c r="S9" s="313">
        <f>(R9+Q9+P9+O9+N9)/5</f>
        <v>3.5199999999999996</v>
      </c>
      <c r="T9" s="296">
        <v>1</v>
      </c>
      <c r="U9" s="296">
        <v>1</v>
      </c>
      <c r="V9" s="296">
        <v>1</v>
      </c>
      <c r="W9" s="313">
        <f>(V9+U9+T9)/3</f>
        <v>1</v>
      </c>
      <c r="X9" s="296">
        <v>4.3</v>
      </c>
      <c r="Y9" s="296">
        <v>4</v>
      </c>
      <c r="Z9" s="313">
        <f>X9</f>
        <v>4.3</v>
      </c>
      <c r="AA9" s="296">
        <v>3.6</v>
      </c>
      <c r="AB9" s="296">
        <v>4.3</v>
      </c>
      <c r="AC9" s="296">
        <v>4.3</v>
      </c>
      <c r="AD9" s="296">
        <v>5</v>
      </c>
      <c r="AE9" s="296">
        <v>5</v>
      </c>
      <c r="AF9" s="298">
        <f aca="true" t="shared" si="1" ref="AF9:AF35">(AE9+AD9+AC9+AB9+AA9)/5</f>
        <v>4.44</v>
      </c>
      <c r="AG9" s="296">
        <v>0.3</v>
      </c>
      <c r="AH9" s="296">
        <v>0.8</v>
      </c>
      <c r="AI9" s="296">
        <v>1</v>
      </c>
      <c r="AJ9" s="296">
        <v>0.5</v>
      </c>
      <c r="AK9" s="296">
        <v>1</v>
      </c>
      <c r="AL9" s="299">
        <f aca="true" t="shared" si="2" ref="AL9:AL35">AK9+AJ9+AI9+AH9+AG9</f>
        <v>3.5999999999999996</v>
      </c>
      <c r="AM9" s="296">
        <v>1.5</v>
      </c>
      <c r="AN9" s="296">
        <v>4</v>
      </c>
      <c r="AO9" s="296">
        <v>4.3</v>
      </c>
      <c r="AP9" s="296">
        <v>4</v>
      </c>
      <c r="AQ9" s="301">
        <f aca="true" t="shared" si="3" ref="AQ9:AQ35">(AP9+AO9+AN9+AM9)/4</f>
        <v>3.45</v>
      </c>
      <c r="AR9" s="303" t="s">
        <v>192</v>
      </c>
      <c r="AS9" s="303" t="s">
        <v>192</v>
      </c>
      <c r="AT9" s="296" t="s">
        <v>192</v>
      </c>
      <c r="AU9" s="296" t="s">
        <v>192</v>
      </c>
      <c r="AV9" s="296" t="s">
        <v>192</v>
      </c>
    </row>
    <row r="10" spans="2:48" s="129" customFormat="1" ht="16.5" thickBot="1" thickTop="1">
      <c r="B10" s="314"/>
      <c r="C10" s="315" t="s">
        <v>158</v>
      </c>
      <c r="D10" s="187">
        <f t="shared" si="0"/>
        <v>0</v>
      </c>
      <c r="E10" s="187"/>
      <c r="F10" s="190"/>
      <c r="G10" s="190"/>
      <c r="H10" s="128">
        <v>0</v>
      </c>
      <c r="I10" s="190"/>
      <c r="J10" s="190"/>
      <c r="K10" s="190"/>
      <c r="L10" s="190"/>
      <c r="M10" s="316">
        <f aca="true" t="shared" si="4" ref="M10:M35">(L10+K10+J10)/3</f>
        <v>0</v>
      </c>
      <c r="N10" s="190"/>
      <c r="O10" s="190"/>
      <c r="P10" s="190"/>
      <c r="Q10" s="190"/>
      <c r="R10" s="190"/>
      <c r="S10" s="316">
        <f aca="true" t="shared" si="5" ref="S10:S35">(R10+Q10+P10+O10+N10)/5</f>
        <v>0</v>
      </c>
      <c r="T10" s="190"/>
      <c r="U10" s="190"/>
      <c r="V10" s="190"/>
      <c r="W10" s="316">
        <f aca="true" t="shared" si="6" ref="W10:W35">(V10+U10+T10)/3</f>
        <v>0</v>
      </c>
      <c r="X10" s="190"/>
      <c r="Y10" s="190"/>
      <c r="Z10" s="316">
        <f aca="true" t="shared" si="7" ref="Z10:Z35">X10</f>
        <v>0</v>
      </c>
      <c r="AA10" s="190"/>
      <c r="AB10" s="190"/>
      <c r="AC10" s="190"/>
      <c r="AD10" s="190"/>
      <c r="AE10" s="190"/>
      <c r="AF10" s="317">
        <f t="shared" si="1"/>
        <v>0</v>
      </c>
      <c r="AG10" s="190"/>
      <c r="AH10" s="190"/>
      <c r="AI10" s="190"/>
      <c r="AJ10" s="190"/>
      <c r="AK10" s="190"/>
      <c r="AL10" s="189">
        <f t="shared" si="2"/>
        <v>0</v>
      </c>
      <c r="AM10" s="190"/>
      <c r="AN10" s="190"/>
      <c r="AO10" s="190"/>
      <c r="AP10" s="190"/>
      <c r="AQ10" s="318">
        <f t="shared" si="3"/>
        <v>0</v>
      </c>
      <c r="AR10" s="319"/>
      <c r="AS10" s="319"/>
      <c r="AT10" s="190"/>
      <c r="AU10" s="190"/>
      <c r="AV10" s="190"/>
    </row>
    <row r="11" spans="2:48" s="151" customFormat="1" ht="16.5" thickBot="1" thickTop="1">
      <c r="B11" s="262"/>
      <c r="C11" s="197" t="s">
        <v>151</v>
      </c>
      <c r="D11" s="152">
        <f t="shared" si="0"/>
        <v>1.538166666666667</v>
      </c>
      <c r="E11" s="152">
        <v>3.5</v>
      </c>
      <c r="F11" s="152"/>
      <c r="G11" s="152">
        <v>1.1</v>
      </c>
      <c r="H11" s="128">
        <f aca="true" t="shared" si="8" ref="H11:H33">D11+G11*0.4+E11*0.125+0.7</f>
        <v>3.115666666666667</v>
      </c>
      <c r="I11" s="152"/>
      <c r="J11" s="198">
        <v>3.3</v>
      </c>
      <c r="K11" s="198"/>
      <c r="L11" s="198"/>
      <c r="M11" s="313">
        <f t="shared" si="4"/>
        <v>1.0999999999999999</v>
      </c>
      <c r="N11" s="152">
        <v>3.7</v>
      </c>
      <c r="O11" s="152">
        <v>3.4</v>
      </c>
      <c r="P11" s="152">
        <v>3.7</v>
      </c>
      <c r="Q11" s="152"/>
      <c r="R11" s="152"/>
      <c r="S11" s="313">
        <f t="shared" si="5"/>
        <v>2.16</v>
      </c>
      <c r="T11" s="152">
        <v>0.8</v>
      </c>
      <c r="U11" s="152">
        <v>1</v>
      </c>
      <c r="V11" s="152">
        <v>1</v>
      </c>
      <c r="W11" s="313">
        <f t="shared" si="6"/>
        <v>0.9333333333333332</v>
      </c>
      <c r="X11" s="152">
        <v>4.2</v>
      </c>
      <c r="Y11" s="152"/>
      <c r="Z11" s="313">
        <f t="shared" si="7"/>
        <v>4.2</v>
      </c>
      <c r="AA11" s="152">
        <v>5</v>
      </c>
      <c r="AB11" s="152">
        <v>5</v>
      </c>
      <c r="AC11" s="152">
        <v>5</v>
      </c>
      <c r="AD11" s="152">
        <v>4.5</v>
      </c>
      <c r="AE11" s="152">
        <v>5</v>
      </c>
      <c r="AF11" s="263">
        <f t="shared" si="1"/>
        <v>4.9</v>
      </c>
      <c r="AG11" s="152">
        <v>1</v>
      </c>
      <c r="AH11" s="152">
        <v>0.7</v>
      </c>
      <c r="AI11" s="152">
        <v>1</v>
      </c>
      <c r="AJ11" s="152">
        <v>0.3</v>
      </c>
      <c r="AK11" s="152">
        <v>1</v>
      </c>
      <c r="AL11" s="264">
        <f t="shared" si="2"/>
        <v>4</v>
      </c>
      <c r="AM11" s="155">
        <v>4.3</v>
      </c>
      <c r="AN11" s="155">
        <v>4.3</v>
      </c>
      <c r="AO11" s="155">
        <v>3.5</v>
      </c>
      <c r="AP11" s="155">
        <v>4</v>
      </c>
      <c r="AQ11" s="265">
        <f t="shared" si="3"/>
        <v>4.025</v>
      </c>
      <c r="AR11" s="207" t="s">
        <v>192</v>
      </c>
      <c r="AS11" s="207" t="s">
        <v>192</v>
      </c>
      <c r="AT11" s="155" t="s">
        <v>192</v>
      </c>
      <c r="AU11" s="155" t="s">
        <v>192</v>
      </c>
      <c r="AV11" s="155"/>
    </row>
    <row r="12" spans="2:48" ht="16.5" thickBot="1" thickTop="1">
      <c r="B12" s="180"/>
      <c r="C12" s="178" t="s">
        <v>156</v>
      </c>
      <c r="D12" s="121">
        <f t="shared" si="0"/>
        <v>2.1873333333333336</v>
      </c>
      <c r="E12" s="227">
        <v>4</v>
      </c>
      <c r="F12" s="227"/>
      <c r="G12" s="228">
        <v>2.5</v>
      </c>
      <c r="H12" s="128">
        <f t="shared" si="8"/>
        <v>4.387333333333333</v>
      </c>
      <c r="I12" s="229"/>
      <c r="J12" s="230">
        <v>4.3</v>
      </c>
      <c r="K12" s="231">
        <v>4.3</v>
      </c>
      <c r="L12" s="231">
        <v>4.5</v>
      </c>
      <c r="M12" s="313">
        <f t="shared" si="4"/>
        <v>4.366666666666667</v>
      </c>
      <c r="N12" s="232">
        <v>3.7</v>
      </c>
      <c r="O12" s="227">
        <v>3.5</v>
      </c>
      <c r="P12" s="227">
        <v>4.5</v>
      </c>
      <c r="Q12" s="227">
        <v>4</v>
      </c>
      <c r="R12" s="228">
        <v>4</v>
      </c>
      <c r="S12" s="313">
        <f t="shared" si="5"/>
        <v>3.94</v>
      </c>
      <c r="T12" s="232">
        <v>3</v>
      </c>
      <c r="U12" s="227">
        <v>3</v>
      </c>
      <c r="V12" s="227">
        <v>1</v>
      </c>
      <c r="W12" s="313">
        <f t="shared" si="6"/>
        <v>2.3333333333333335</v>
      </c>
      <c r="X12" s="229">
        <v>4</v>
      </c>
      <c r="Y12" s="232"/>
      <c r="Z12" s="313">
        <f t="shared" si="7"/>
        <v>4</v>
      </c>
      <c r="AA12" s="232">
        <v>5</v>
      </c>
      <c r="AB12" s="227">
        <v>4.5</v>
      </c>
      <c r="AC12" s="227">
        <v>4.8</v>
      </c>
      <c r="AD12" s="227">
        <v>5</v>
      </c>
      <c r="AE12" s="228">
        <v>5</v>
      </c>
      <c r="AF12" s="225">
        <f t="shared" si="1"/>
        <v>4.86</v>
      </c>
      <c r="AG12" s="232">
        <v>0.3</v>
      </c>
      <c r="AH12" s="227">
        <v>1</v>
      </c>
      <c r="AI12" s="227">
        <v>1</v>
      </c>
      <c r="AJ12" s="227">
        <v>0.6</v>
      </c>
      <c r="AK12" s="228">
        <v>1</v>
      </c>
      <c r="AL12" s="226">
        <f t="shared" si="2"/>
        <v>3.9</v>
      </c>
      <c r="AM12" s="233">
        <v>3.5</v>
      </c>
      <c r="AN12" s="216">
        <v>4.3</v>
      </c>
      <c r="AO12" s="216">
        <v>4.6</v>
      </c>
      <c r="AP12" s="216">
        <v>3.8</v>
      </c>
      <c r="AQ12" s="132">
        <f t="shared" si="3"/>
        <v>4.05</v>
      </c>
      <c r="AR12" s="234" t="s">
        <v>192</v>
      </c>
      <c r="AS12" s="235" t="s">
        <v>192</v>
      </c>
      <c r="AT12" s="216" t="s">
        <v>192</v>
      </c>
      <c r="AU12" s="216" t="s">
        <v>192</v>
      </c>
      <c r="AV12" s="216" t="s">
        <v>192</v>
      </c>
    </row>
    <row r="13" spans="2:48" s="139" customFormat="1" ht="16.5" thickBot="1" thickTop="1">
      <c r="B13" s="184"/>
      <c r="C13" s="185" t="s">
        <v>165</v>
      </c>
      <c r="D13" s="140">
        <f t="shared" si="0"/>
        <v>2.0126666666666666</v>
      </c>
      <c r="E13" s="140">
        <v>4</v>
      </c>
      <c r="F13" s="140"/>
      <c r="G13" s="266">
        <v>1.3</v>
      </c>
      <c r="H13" s="128">
        <f t="shared" si="8"/>
        <v>3.732666666666667</v>
      </c>
      <c r="I13" s="141"/>
      <c r="J13" s="183">
        <v>4</v>
      </c>
      <c r="K13" s="182">
        <v>3.2</v>
      </c>
      <c r="L13" s="182"/>
      <c r="M13" s="313">
        <f t="shared" si="4"/>
        <v>2.4</v>
      </c>
      <c r="N13" s="142">
        <v>4.2</v>
      </c>
      <c r="O13" s="140">
        <v>4.2</v>
      </c>
      <c r="P13" s="140">
        <v>4.5</v>
      </c>
      <c r="Q13" s="140">
        <v>4</v>
      </c>
      <c r="R13" s="266">
        <v>3.8</v>
      </c>
      <c r="S13" s="313">
        <f t="shared" si="5"/>
        <v>4.14</v>
      </c>
      <c r="T13" s="142">
        <v>0.5</v>
      </c>
      <c r="U13" s="140">
        <v>5</v>
      </c>
      <c r="V13" s="140"/>
      <c r="W13" s="313">
        <f t="shared" si="6"/>
        <v>1.8333333333333333</v>
      </c>
      <c r="X13" s="141">
        <v>4</v>
      </c>
      <c r="Y13" s="142"/>
      <c r="Z13" s="313">
        <f t="shared" si="7"/>
        <v>4</v>
      </c>
      <c r="AA13" s="142">
        <v>4.5</v>
      </c>
      <c r="AB13" s="140">
        <v>4.5</v>
      </c>
      <c r="AC13" s="140">
        <v>5</v>
      </c>
      <c r="AD13" s="140">
        <v>5</v>
      </c>
      <c r="AE13" s="266">
        <v>5</v>
      </c>
      <c r="AF13" s="259">
        <f t="shared" si="1"/>
        <v>4.8</v>
      </c>
      <c r="AG13" s="142">
        <v>0.5</v>
      </c>
      <c r="AH13" s="140">
        <v>1</v>
      </c>
      <c r="AI13" s="140">
        <v>0.8</v>
      </c>
      <c r="AJ13" s="140">
        <v>1</v>
      </c>
      <c r="AK13" s="266">
        <v>1</v>
      </c>
      <c r="AL13" s="260">
        <f t="shared" si="2"/>
        <v>4.3</v>
      </c>
      <c r="AM13" s="156">
        <v>4</v>
      </c>
      <c r="AN13" s="143">
        <v>4.5</v>
      </c>
      <c r="AO13" s="143">
        <v>3.5</v>
      </c>
      <c r="AP13" s="143">
        <v>4.2</v>
      </c>
      <c r="AQ13" s="261">
        <f t="shared" si="3"/>
        <v>4.05</v>
      </c>
      <c r="AR13" s="208" t="s">
        <v>192</v>
      </c>
      <c r="AS13" s="209" t="s">
        <v>192</v>
      </c>
      <c r="AT13" s="143" t="s">
        <v>192</v>
      </c>
      <c r="AU13" s="143" t="s">
        <v>192</v>
      </c>
      <c r="AV13" s="143" t="s">
        <v>192</v>
      </c>
    </row>
    <row r="14" spans="2:48" s="139" customFormat="1" ht="16.5" thickBot="1" thickTop="1">
      <c r="B14" s="184"/>
      <c r="C14" s="185" t="s">
        <v>144</v>
      </c>
      <c r="D14" s="140">
        <f t="shared" si="0"/>
        <v>1.8928333333333334</v>
      </c>
      <c r="E14" s="140">
        <v>3.5</v>
      </c>
      <c r="F14" s="140"/>
      <c r="G14" s="266">
        <v>1.3</v>
      </c>
      <c r="H14" s="128">
        <f t="shared" si="8"/>
        <v>3.5503333333333336</v>
      </c>
      <c r="I14" s="141"/>
      <c r="J14" s="183">
        <v>4.1</v>
      </c>
      <c r="K14" s="182">
        <v>3.9</v>
      </c>
      <c r="L14" s="182">
        <v>2</v>
      </c>
      <c r="M14" s="313">
        <f t="shared" si="4"/>
        <v>3.3333333333333335</v>
      </c>
      <c r="N14" s="142">
        <v>2.6</v>
      </c>
      <c r="O14" s="140">
        <v>2.7</v>
      </c>
      <c r="P14" s="140">
        <v>3</v>
      </c>
      <c r="Q14" s="140">
        <v>3.7</v>
      </c>
      <c r="R14" s="266">
        <v>3.3</v>
      </c>
      <c r="S14" s="313">
        <f t="shared" si="5"/>
        <v>3.0599999999999996</v>
      </c>
      <c r="T14" s="142">
        <v>0.5</v>
      </c>
      <c r="U14" s="140">
        <v>0.5</v>
      </c>
      <c r="V14" s="140">
        <v>5</v>
      </c>
      <c r="W14" s="313">
        <f t="shared" si="6"/>
        <v>2</v>
      </c>
      <c r="X14" s="141">
        <v>4</v>
      </c>
      <c r="Y14" s="142"/>
      <c r="Z14" s="313">
        <f t="shared" si="7"/>
        <v>4</v>
      </c>
      <c r="AA14" s="142">
        <v>4</v>
      </c>
      <c r="AB14" s="140">
        <v>4.8</v>
      </c>
      <c r="AC14" s="140">
        <v>5</v>
      </c>
      <c r="AD14" s="140">
        <v>5</v>
      </c>
      <c r="AE14" s="266">
        <v>5</v>
      </c>
      <c r="AF14" s="259">
        <f t="shared" si="1"/>
        <v>4.76</v>
      </c>
      <c r="AG14" s="142">
        <v>0.5</v>
      </c>
      <c r="AH14" s="140">
        <v>1</v>
      </c>
      <c r="AI14" s="140">
        <v>1</v>
      </c>
      <c r="AJ14" s="140">
        <v>0.3</v>
      </c>
      <c r="AK14" s="266">
        <v>1</v>
      </c>
      <c r="AL14" s="260">
        <f t="shared" si="2"/>
        <v>3.8</v>
      </c>
      <c r="AM14" s="156">
        <v>3.7</v>
      </c>
      <c r="AN14" s="143">
        <v>3.5</v>
      </c>
      <c r="AO14" s="143">
        <v>3.5</v>
      </c>
      <c r="AP14" s="143">
        <v>4.2</v>
      </c>
      <c r="AQ14" s="261">
        <f t="shared" si="3"/>
        <v>3.7249999999999996</v>
      </c>
      <c r="AR14" s="208" t="s">
        <v>192</v>
      </c>
      <c r="AS14" s="208" t="s">
        <v>192</v>
      </c>
      <c r="AT14" s="156" t="s">
        <v>192</v>
      </c>
      <c r="AU14" s="156"/>
      <c r="AV14" s="156" t="s">
        <v>192</v>
      </c>
    </row>
    <row r="15" spans="2:48" s="129" customFormat="1" ht="16.5" thickBot="1" thickTop="1">
      <c r="B15" s="320"/>
      <c r="C15" s="315" t="s">
        <v>154</v>
      </c>
      <c r="D15" s="187">
        <f t="shared" si="0"/>
        <v>0</v>
      </c>
      <c r="E15" s="192"/>
      <c r="F15" s="192"/>
      <c r="G15" s="193"/>
      <c r="H15" s="128">
        <v>0</v>
      </c>
      <c r="I15" s="321"/>
      <c r="J15" s="322"/>
      <c r="K15" s="323"/>
      <c r="L15" s="323"/>
      <c r="M15" s="316">
        <f t="shared" si="4"/>
        <v>0</v>
      </c>
      <c r="N15" s="191"/>
      <c r="O15" s="192"/>
      <c r="P15" s="192"/>
      <c r="Q15" s="192"/>
      <c r="R15" s="193"/>
      <c r="S15" s="316">
        <f t="shared" si="5"/>
        <v>0</v>
      </c>
      <c r="T15" s="191"/>
      <c r="U15" s="192"/>
      <c r="V15" s="192"/>
      <c r="W15" s="316">
        <f t="shared" si="6"/>
        <v>0</v>
      </c>
      <c r="X15" s="321"/>
      <c r="Y15" s="191"/>
      <c r="Z15" s="316">
        <f t="shared" si="7"/>
        <v>0</v>
      </c>
      <c r="AA15" s="191"/>
      <c r="AB15" s="192"/>
      <c r="AC15" s="192"/>
      <c r="AD15" s="192"/>
      <c r="AE15" s="193"/>
      <c r="AF15" s="317">
        <f t="shared" si="1"/>
        <v>0</v>
      </c>
      <c r="AG15" s="191"/>
      <c r="AH15" s="192"/>
      <c r="AI15" s="192"/>
      <c r="AJ15" s="192"/>
      <c r="AK15" s="193"/>
      <c r="AL15" s="189">
        <f t="shared" si="2"/>
        <v>0</v>
      </c>
      <c r="AM15" s="324"/>
      <c r="AN15" s="319"/>
      <c r="AO15" s="319"/>
      <c r="AP15" s="319"/>
      <c r="AQ15" s="318">
        <f t="shared" si="3"/>
        <v>0</v>
      </c>
      <c r="AR15" s="324"/>
      <c r="AS15" s="319"/>
      <c r="AT15" s="190"/>
      <c r="AU15" s="190"/>
      <c r="AV15" s="190"/>
    </row>
    <row r="16" spans="2:48" s="129" customFormat="1" ht="16.5" thickBot="1" thickTop="1">
      <c r="B16" s="320"/>
      <c r="C16" s="315" t="s">
        <v>159</v>
      </c>
      <c r="D16" s="187">
        <f t="shared" si="0"/>
        <v>0</v>
      </c>
      <c r="E16" s="187"/>
      <c r="F16" s="187"/>
      <c r="G16" s="188"/>
      <c r="H16" s="128">
        <v>0</v>
      </c>
      <c r="I16" s="325"/>
      <c r="J16" s="322"/>
      <c r="K16" s="323"/>
      <c r="L16" s="323"/>
      <c r="M16" s="316">
        <f t="shared" si="4"/>
        <v>0</v>
      </c>
      <c r="N16" s="186"/>
      <c r="O16" s="187"/>
      <c r="P16" s="187"/>
      <c r="Q16" s="187"/>
      <c r="R16" s="188"/>
      <c r="S16" s="316">
        <f t="shared" si="5"/>
        <v>0</v>
      </c>
      <c r="T16" s="186"/>
      <c r="U16" s="187"/>
      <c r="V16" s="187"/>
      <c r="W16" s="316">
        <f t="shared" si="6"/>
        <v>0</v>
      </c>
      <c r="X16" s="325"/>
      <c r="Y16" s="186"/>
      <c r="Z16" s="316">
        <f t="shared" si="7"/>
        <v>0</v>
      </c>
      <c r="AA16" s="186"/>
      <c r="AB16" s="187"/>
      <c r="AC16" s="187"/>
      <c r="AD16" s="187"/>
      <c r="AE16" s="188"/>
      <c r="AF16" s="317">
        <f t="shared" si="1"/>
        <v>0</v>
      </c>
      <c r="AG16" s="186"/>
      <c r="AH16" s="187"/>
      <c r="AI16" s="187"/>
      <c r="AJ16" s="187"/>
      <c r="AK16" s="188"/>
      <c r="AL16" s="189">
        <f t="shared" si="2"/>
        <v>0</v>
      </c>
      <c r="AM16" s="326"/>
      <c r="AN16" s="190"/>
      <c r="AO16" s="190"/>
      <c r="AP16" s="190"/>
      <c r="AQ16" s="318">
        <f t="shared" si="3"/>
        <v>0</v>
      </c>
      <c r="AR16" s="324"/>
      <c r="AS16" s="319"/>
      <c r="AT16" s="190"/>
      <c r="AU16" s="190"/>
      <c r="AV16" s="190"/>
    </row>
    <row r="17" spans="2:48" s="151" customFormat="1" ht="16.5" thickBot="1" thickTop="1">
      <c r="B17" s="196"/>
      <c r="C17" s="197" t="s">
        <v>145</v>
      </c>
      <c r="D17" s="152">
        <f t="shared" si="0"/>
        <v>2.111666666666667</v>
      </c>
      <c r="E17" s="152">
        <v>4.5</v>
      </c>
      <c r="F17" s="152"/>
      <c r="G17" s="153">
        <v>1.3</v>
      </c>
      <c r="H17" s="128">
        <f t="shared" si="8"/>
        <v>3.894166666666667</v>
      </c>
      <c r="I17" s="161"/>
      <c r="J17" s="199">
        <v>4.2</v>
      </c>
      <c r="K17" s="200">
        <v>4</v>
      </c>
      <c r="L17" s="200">
        <v>3</v>
      </c>
      <c r="M17" s="313">
        <f t="shared" si="4"/>
        <v>3.733333333333333</v>
      </c>
      <c r="N17" s="154">
        <v>3.7</v>
      </c>
      <c r="O17" s="152">
        <v>3.6</v>
      </c>
      <c r="P17" s="152">
        <v>4</v>
      </c>
      <c r="Q17" s="152">
        <v>4.7</v>
      </c>
      <c r="R17" s="153">
        <v>4</v>
      </c>
      <c r="S17" s="313">
        <f t="shared" si="5"/>
        <v>4</v>
      </c>
      <c r="T17" s="154">
        <v>2</v>
      </c>
      <c r="U17" s="152">
        <v>1</v>
      </c>
      <c r="V17" s="152">
        <v>0.8</v>
      </c>
      <c r="W17" s="313">
        <f t="shared" si="6"/>
        <v>1.2666666666666666</v>
      </c>
      <c r="X17" s="161">
        <v>4.2</v>
      </c>
      <c r="Y17" s="154"/>
      <c r="Z17" s="313">
        <f t="shared" si="7"/>
        <v>4.2</v>
      </c>
      <c r="AA17" s="154">
        <v>5</v>
      </c>
      <c r="AB17" s="152">
        <v>5</v>
      </c>
      <c r="AC17" s="152">
        <v>5</v>
      </c>
      <c r="AD17" s="152">
        <v>5</v>
      </c>
      <c r="AE17" s="153">
        <v>5</v>
      </c>
      <c r="AF17" s="263">
        <f t="shared" si="1"/>
        <v>5</v>
      </c>
      <c r="AG17" s="154">
        <v>0.3</v>
      </c>
      <c r="AH17" s="152">
        <v>1</v>
      </c>
      <c r="AI17" s="152">
        <v>1</v>
      </c>
      <c r="AJ17" s="152">
        <v>0.8</v>
      </c>
      <c r="AK17" s="153">
        <v>1</v>
      </c>
      <c r="AL17" s="264">
        <f t="shared" si="2"/>
        <v>4.1</v>
      </c>
      <c r="AM17" s="154">
        <v>4.3</v>
      </c>
      <c r="AN17" s="152">
        <v>4.6</v>
      </c>
      <c r="AO17" s="152">
        <v>3.5</v>
      </c>
      <c r="AP17" s="155">
        <v>4</v>
      </c>
      <c r="AQ17" s="265">
        <f t="shared" si="3"/>
        <v>4.1</v>
      </c>
      <c r="AR17" s="206" t="s">
        <v>192</v>
      </c>
      <c r="AS17" s="207" t="s">
        <v>192</v>
      </c>
      <c r="AT17" s="155" t="s">
        <v>192</v>
      </c>
      <c r="AU17" s="155" t="s">
        <v>197</v>
      </c>
      <c r="AV17" s="155" t="s">
        <v>192</v>
      </c>
    </row>
    <row r="18" spans="2:48" s="145" customFormat="1" ht="16.5" thickBot="1" thickTop="1">
      <c r="B18" s="194"/>
      <c r="C18" s="195" t="s">
        <v>153</v>
      </c>
      <c r="D18" s="146">
        <f t="shared" si="0"/>
        <v>1.959</v>
      </c>
      <c r="E18" s="146">
        <v>4.5</v>
      </c>
      <c r="F18" s="146"/>
      <c r="G18" s="147">
        <v>1.3</v>
      </c>
      <c r="H18" s="128">
        <f t="shared" si="8"/>
        <v>3.7415000000000003</v>
      </c>
      <c r="I18" s="148"/>
      <c r="J18" s="163">
        <v>3</v>
      </c>
      <c r="K18" s="157">
        <v>3.2</v>
      </c>
      <c r="L18" s="157">
        <v>0</v>
      </c>
      <c r="M18" s="313">
        <f t="shared" si="4"/>
        <v>2.066666666666667</v>
      </c>
      <c r="N18" s="149">
        <v>3.8</v>
      </c>
      <c r="O18" s="146">
        <v>4.2</v>
      </c>
      <c r="P18" s="146">
        <v>4.5</v>
      </c>
      <c r="Q18" s="146">
        <v>3.9</v>
      </c>
      <c r="R18" s="147">
        <v>4.3</v>
      </c>
      <c r="S18" s="313">
        <f t="shared" si="5"/>
        <v>4.14</v>
      </c>
      <c r="T18" s="149">
        <v>1.5</v>
      </c>
      <c r="U18" s="146">
        <v>1.5</v>
      </c>
      <c r="V18" s="146">
        <v>5</v>
      </c>
      <c r="W18" s="313">
        <f t="shared" si="6"/>
        <v>2.6666666666666665</v>
      </c>
      <c r="X18" s="148">
        <v>4</v>
      </c>
      <c r="Y18" s="149">
        <v>4</v>
      </c>
      <c r="Z18" s="313">
        <f t="shared" si="7"/>
        <v>4</v>
      </c>
      <c r="AA18" s="149">
        <v>5</v>
      </c>
      <c r="AB18" s="146">
        <v>4.5</v>
      </c>
      <c r="AC18" s="146">
        <v>4.8</v>
      </c>
      <c r="AD18" s="146">
        <v>4</v>
      </c>
      <c r="AE18" s="147">
        <v>5</v>
      </c>
      <c r="AF18" s="309">
        <f t="shared" si="1"/>
        <v>4.66</v>
      </c>
      <c r="AG18" s="149">
        <v>0.4</v>
      </c>
      <c r="AH18" s="146">
        <v>1</v>
      </c>
      <c r="AI18" s="146">
        <v>0.3</v>
      </c>
      <c r="AJ18" s="146">
        <v>1</v>
      </c>
      <c r="AK18" s="147">
        <v>1</v>
      </c>
      <c r="AL18" s="310">
        <f t="shared" si="2"/>
        <v>3.6999999999999997</v>
      </c>
      <c r="AM18" s="160">
        <v>3.9</v>
      </c>
      <c r="AN18" s="150">
        <v>4</v>
      </c>
      <c r="AO18" s="150">
        <v>3.8</v>
      </c>
      <c r="AP18" s="150">
        <v>3.5</v>
      </c>
      <c r="AQ18" s="311">
        <f t="shared" si="3"/>
        <v>3.8000000000000003</v>
      </c>
      <c r="AR18" s="158" t="s">
        <v>139</v>
      </c>
      <c r="AS18" s="159" t="s">
        <v>139</v>
      </c>
      <c r="AT18" s="150" t="s">
        <v>192</v>
      </c>
      <c r="AU18" s="150" t="s">
        <v>197</v>
      </c>
      <c r="AV18" s="150" t="s">
        <v>192</v>
      </c>
    </row>
    <row r="19" spans="2:48" s="129" customFormat="1" ht="16.5" thickBot="1" thickTop="1">
      <c r="B19" s="320"/>
      <c r="C19" s="315" t="s">
        <v>143</v>
      </c>
      <c r="D19" s="187">
        <f t="shared" si="0"/>
        <v>0</v>
      </c>
      <c r="E19" s="187"/>
      <c r="G19" s="188"/>
      <c r="H19" s="128">
        <v>0</v>
      </c>
      <c r="I19" s="325"/>
      <c r="J19" s="327"/>
      <c r="K19" s="327"/>
      <c r="L19" s="327"/>
      <c r="M19" s="316">
        <f t="shared" si="4"/>
        <v>0</v>
      </c>
      <c r="N19" s="186"/>
      <c r="O19" s="187"/>
      <c r="P19" s="187"/>
      <c r="Q19" s="187"/>
      <c r="R19" s="188"/>
      <c r="S19" s="316">
        <f t="shared" si="5"/>
        <v>0</v>
      </c>
      <c r="T19" s="186"/>
      <c r="U19" s="187"/>
      <c r="V19" s="187"/>
      <c r="W19" s="316">
        <f t="shared" si="6"/>
        <v>0</v>
      </c>
      <c r="X19" s="325"/>
      <c r="Y19" s="186"/>
      <c r="Z19" s="316">
        <f t="shared" si="7"/>
        <v>0</v>
      </c>
      <c r="AA19" s="186"/>
      <c r="AB19" s="187"/>
      <c r="AC19" s="187"/>
      <c r="AD19" s="187"/>
      <c r="AE19" s="188"/>
      <c r="AF19" s="317">
        <f t="shared" si="1"/>
        <v>0</v>
      </c>
      <c r="AG19" s="186"/>
      <c r="AH19" s="187"/>
      <c r="AI19" s="187"/>
      <c r="AJ19" s="187"/>
      <c r="AK19" s="188"/>
      <c r="AL19" s="189">
        <f t="shared" si="2"/>
        <v>0</v>
      </c>
      <c r="AM19" s="186"/>
      <c r="AN19" s="187"/>
      <c r="AO19" s="187"/>
      <c r="AP19" s="190"/>
      <c r="AQ19" s="318">
        <f t="shared" si="3"/>
        <v>0</v>
      </c>
      <c r="AR19" s="324"/>
      <c r="AS19" s="319"/>
      <c r="AT19" s="190"/>
      <c r="AU19" s="190"/>
      <c r="AV19" s="190"/>
    </row>
    <row r="20" spans="2:48" s="267" customFormat="1" ht="16.5" thickBot="1" thickTop="1">
      <c r="B20" s="268"/>
      <c r="C20" s="269" t="s">
        <v>164</v>
      </c>
      <c r="D20" s="270">
        <f t="shared" si="0"/>
        <v>1.6168333333333336</v>
      </c>
      <c r="E20" s="270">
        <v>4</v>
      </c>
      <c r="F20" s="270"/>
      <c r="G20" s="271">
        <v>0.7</v>
      </c>
      <c r="H20" s="128">
        <f t="shared" si="8"/>
        <v>3.0968333333333335</v>
      </c>
      <c r="I20" s="272"/>
      <c r="J20" s="273">
        <v>1.5</v>
      </c>
      <c r="K20" s="274">
        <v>3</v>
      </c>
      <c r="L20" s="274">
        <v>4.2</v>
      </c>
      <c r="M20" s="313">
        <f t="shared" si="4"/>
        <v>2.9</v>
      </c>
      <c r="N20" s="276">
        <v>3.7</v>
      </c>
      <c r="O20" s="270">
        <v>3.3</v>
      </c>
      <c r="P20" s="270">
        <v>2.7</v>
      </c>
      <c r="Q20" s="270">
        <v>2.7</v>
      </c>
      <c r="R20" s="271">
        <v>3.3</v>
      </c>
      <c r="S20" s="313">
        <f t="shared" si="5"/>
        <v>3.1399999999999997</v>
      </c>
      <c r="T20" s="276">
        <v>0.5</v>
      </c>
      <c r="U20" s="270">
        <v>1</v>
      </c>
      <c r="V20" s="270">
        <v>0.5</v>
      </c>
      <c r="W20" s="313">
        <f t="shared" si="6"/>
        <v>0.6666666666666666</v>
      </c>
      <c r="X20" s="272">
        <v>4.2</v>
      </c>
      <c r="Y20" s="276"/>
      <c r="Z20" s="313">
        <f t="shared" si="7"/>
        <v>4.2</v>
      </c>
      <c r="AA20" s="276">
        <v>4.4</v>
      </c>
      <c r="AB20" s="270">
        <v>3.6</v>
      </c>
      <c r="AC20" s="270">
        <v>4.5</v>
      </c>
      <c r="AD20" s="270">
        <v>5</v>
      </c>
      <c r="AE20" s="271">
        <v>5</v>
      </c>
      <c r="AF20" s="277">
        <f t="shared" si="1"/>
        <v>4.5</v>
      </c>
      <c r="AG20" s="276">
        <v>0.3</v>
      </c>
      <c r="AH20" s="270">
        <v>0.8</v>
      </c>
      <c r="AI20" s="270">
        <v>1</v>
      </c>
      <c r="AJ20" s="270">
        <v>1</v>
      </c>
      <c r="AK20" s="271">
        <v>1</v>
      </c>
      <c r="AL20" s="278">
        <f t="shared" si="2"/>
        <v>4.1</v>
      </c>
      <c r="AM20" s="279">
        <v>0</v>
      </c>
      <c r="AN20" s="275">
        <v>0</v>
      </c>
      <c r="AO20" s="275">
        <v>3.8</v>
      </c>
      <c r="AP20" s="275">
        <v>3.5</v>
      </c>
      <c r="AQ20" s="280">
        <f t="shared" si="3"/>
        <v>1.825</v>
      </c>
      <c r="AR20" s="281" t="s">
        <v>192</v>
      </c>
      <c r="AS20" s="282" t="s">
        <v>192</v>
      </c>
      <c r="AT20" s="275" t="s">
        <v>192</v>
      </c>
      <c r="AU20" s="275" t="s">
        <v>192</v>
      </c>
      <c r="AV20" s="275" t="s">
        <v>192</v>
      </c>
    </row>
    <row r="21" spans="1:48" ht="16.5" thickBot="1" thickTop="1">
      <c r="A21" s="203"/>
      <c r="B21" s="181"/>
      <c r="C21" s="178" t="s">
        <v>161</v>
      </c>
      <c r="D21" s="121">
        <f t="shared" si="0"/>
        <v>1.8315000000000001</v>
      </c>
      <c r="E21" s="121">
        <v>4</v>
      </c>
      <c r="F21" s="121"/>
      <c r="G21" s="223">
        <v>2.1</v>
      </c>
      <c r="H21" s="128">
        <f t="shared" si="8"/>
        <v>3.8715</v>
      </c>
      <c r="I21" s="125"/>
      <c r="J21" s="236">
        <v>4</v>
      </c>
      <c r="K21" s="224">
        <v>3.9</v>
      </c>
      <c r="L21" s="224">
        <v>3</v>
      </c>
      <c r="M21" s="313">
        <f t="shared" si="4"/>
        <v>3.6333333333333333</v>
      </c>
      <c r="N21" s="122">
        <v>4.5</v>
      </c>
      <c r="O21" s="121">
        <v>4</v>
      </c>
      <c r="P21" s="121">
        <v>3.4</v>
      </c>
      <c r="Q21" s="121">
        <v>3.4</v>
      </c>
      <c r="R21" s="223">
        <v>3.5</v>
      </c>
      <c r="S21" s="313">
        <f t="shared" si="5"/>
        <v>3.7600000000000002</v>
      </c>
      <c r="T21" s="122">
        <v>0.5</v>
      </c>
      <c r="U21" s="121">
        <v>3</v>
      </c>
      <c r="V21" s="121">
        <v>0.5</v>
      </c>
      <c r="W21" s="313">
        <f t="shared" si="6"/>
        <v>1.3333333333333333</v>
      </c>
      <c r="X21" s="125">
        <v>4</v>
      </c>
      <c r="Y21" s="122"/>
      <c r="Z21" s="313">
        <f t="shared" si="7"/>
        <v>4</v>
      </c>
      <c r="AA21" s="122">
        <v>5</v>
      </c>
      <c r="AB21" s="121">
        <v>4.5</v>
      </c>
      <c r="AC21" s="121">
        <v>4.5</v>
      </c>
      <c r="AD21" s="121">
        <v>5</v>
      </c>
      <c r="AE21" s="223">
        <v>5</v>
      </c>
      <c r="AF21" s="225">
        <f t="shared" si="1"/>
        <v>4.8</v>
      </c>
      <c r="AG21" s="122">
        <v>0.5</v>
      </c>
      <c r="AH21" s="121">
        <v>1</v>
      </c>
      <c r="AI21" s="121">
        <v>1</v>
      </c>
      <c r="AJ21" s="121">
        <v>0.8</v>
      </c>
      <c r="AK21" s="223">
        <v>1</v>
      </c>
      <c r="AL21" s="226">
        <f t="shared" si="2"/>
        <v>4.3</v>
      </c>
      <c r="AM21" s="118">
        <v>3.5</v>
      </c>
      <c r="AN21" s="117"/>
      <c r="AO21" s="117"/>
      <c r="AP21" s="117">
        <v>3.8</v>
      </c>
      <c r="AQ21" s="132">
        <f t="shared" si="3"/>
        <v>1.825</v>
      </c>
      <c r="AR21" s="205" t="s">
        <v>192</v>
      </c>
      <c r="AS21" s="204" t="s">
        <v>192</v>
      </c>
      <c r="AT21" s="117" t="s">
        <v>192</v>
      </c>
      <c r="AU21" s="117" t="s">
        <v>192</v>
      </c>
      <c r="AV21" s="117" t="s">
        <v>192</v>
      </c>
    </row>
    <row r="22" spans="2:48" s="240" customFormat="1" ht="16.5" thickBot="1" thickTop="1">
      <c r="B22" s="241"/>
      <c r="C22" s="242" t="s">
        <v>157</v>
      </c>
      <c r="D22" s="243">
        <f t="shared" si="0"/>
        <v>2.091666666666667</v>
      </c>
      <c r="E22" s="243">
        <v>4</v>
      </c>
      <c r="F22" s="243"/>
      <c r="G22" s="244">
        <v>1.5</v>
      </c>
      <c r="H22" s="128">
        <f t="shared" si="8"/>
        <v>3.8916666666666666</v>
      </c>
      <c r="I22" s="245"/>
      <c r="J22" s="246">
        <v>3.9</v>
      </c>
      <c r="K22" s="247">
        <v>3.5</v>
      </c>
      <c r="L22" s="247">
        <v>3.5</v>
      </c>
      <c r="M22" s="313">
        <f t="shared" si="4"/>
        <v>3.6333333333333333</v>
      </c>
      <c r="N22" s="249">
        <v>4.5</v>
      </c>
      <c r="O22" s="243">
        <v>3.8</v>
      </c>
      <c r="P22" s="243">
        <v>4.7</v>
      </c>
      <c r="Q22" s="243">
        <v>4</v>
      </c>
      <c r="R22" s="244">
        <v>4.4</v>
      </c>
      <c r="S22" s="313">
        <f t="shared" si="5"/>
        <v>4.28</v>
      </c>
      <c r="T22" s="249">
        <v>2</v>
      </c>
      <c r="U22" s="243">
        <v>0.9</v>
      </c>
      <c r="V22" s="243">
        <v>1.5</v>
      </c>
      <c r="W22" s="313">
        <f t="shared" si="6"/>
        <v>1.4666666666666668</v>
      </c>
      <c r="X22" s="245">
        <v>3.9</v>
      </c>
      <c r="Y22" s="249"/>
      <c r="Z22" s="313">
        <f t="shared" si="7"/>
        <v>3.9</v>
      </c>
      <c r="AA22" s="249">
        <v>4.8</v>
      </c>
      <c r="AB22" s="243">
        <v>5</v>
      </c>
      <c r="AC22" s="243">
        <v>4.5</v>
      </c>
      <c r="AD22" s="243">
        <v>5</v>
      </c>
      <c r="AE22" s="244">
        <v>5</v>
      </c>
      <c r="AF22" s="250">
        <f t="shared" si="1"/>
        <v>4.86</v>
      </c>
      <c r="AG22" s="249">
        <v>0.2</v>
      </c>
      <c r="AH22" s="243">
        <v>1</v>
      </c>
      <c r="AI22" s="243">
        <v>1</v>
      </c>
      <c r="AJ22" s="243"/>
      <c r="AK22" s="244">
        <v>1</v>
      </c>
      <c r="AL22" s="251">
        <f t="shared" si="2"/>
        <v>3.2</v>
      </c>
      <c r="AM22" s="252">
        <v>4.3</v>
      </c>
      <c r="AN22" s="248">
        <v>4</v>
      </c>
      <c r="AO22" s="248">
        <v>4</v>
      </c>
      <c r="AP22" s="248">
        <v>4.3</v>
      </c>
      <c r="AQ22" s="253">
        <f t="shared" si="3"/>
        <v>4.15</v>
      </c>
      <c r="AR22" s="254" t="s">
        <v>192</v>
      </c>
      <c r="AS22" s="255" t="s">
        <v>192</v>
      </c>
      <c r="AT22" s="248" t="s">
        <v>192</v>
      </c>
      <c r="AU22" s="248" t="s">
        <v>192</v>
      </c>
      <c r="AV22" s="248" t="s">
        <v>192</v>
      </c>
    </row>
    <row r="23" spans="2:48" ht="16.5" thickBot="1" thickTop="1">
      <c r="B23" s="180"/>
      <c r="C23" s="210" t="s">
        <v>148</v>
      </c>
      <c r="D23" s="121">
        <f>(M23*0.1+S23*0.15+W23*0.05+Z23*0.05+AF23*0.05+AL23*0.05+AQ23*0.1)</f>
        <v>1.5211666666666666</v>
      </c>
      <c r="E23" s="121">
        <v>4</v>
      </c>
      <c r="F23" s="121"/>
      <c r="G23" s="223">
        <v>0.8</v>
      </c>
      <c r="H23" s="128">
        <f t="shared" si="8"/>
        <v>3.0411666666666664</v>
      </c>
      <c r="I23" s="125"/>
      <c r="J23" s="236">
        <v>3.8</v>
      </c>
      <c r="K23" s="224">
        <v>4</v>
      </c>
      <c r="L23" s="224">
        <v>0</v>
      </c>
      <c r="M23" s="313">
        <f>(L23+K23+J23)/3</f>
        <v>2.6</v>
      </c>
      <c r="N23" s="122">
        <v>4</v>
      </c>
      <c r="O23" s="121">
        <v>4.5</v>
      </c>
      <c r="P23" s="121">
        <v>4</v>
      </c>
      <c r="Q23" s="121">
        <v>0</v>
      </c>
      <c r="R23" s="223">
        <v>3.9</v>
      </c>
      <c r="S23" s="313">
        <f>(R23+Q23+P23+O23+N23)/5</f>
        <v>3.28</v>
      </c>
      <c r="T23" s="122">
        <v>5</v>
      </c>
      <c r="U23" s="121">
        <v>1</v>
      </c>
      <c r="V23" s="121">
        <v>1</v>
      </c>
      <c r="W23" s="313">
        <f>(V23+U23+T23)/3</f>
        <v>2.3333333333333335</v>
      </c>
      <c r="X23" s="125">
        <v>4.2</v>
      </c>
      <c r="Y23" s="122">
        <v>4</v>
      </c>
      <c r="Z23" s="313">
        <f>X23</f>
        <v>4.2</v>
      </c>
      <c r="AA23" s="122">
        <v>0</v>
      </c>
      <c r="AB23" s="121">
        <v>4.5</v>
      </c>
      <c r="AC23" s="121">
        <v>0</v>
      </c>
      <c r="AD23" s="121">
        <v>0</v>
      </c>
      <c r="AE23" s="223">
        <v>0</v>
      </c>
      <c r="AF23" s="225">
        <f>(AE23+AD23+AC23+AB23+AA23)/5</f>
        <v>0.9</v>
      </c>
      <c r="AG23" s="122">
        <v>0.3</v>
      </c>
      <c r="AH23" s="121">
        <v>0.8</v>
      </c>
      <c r="AI23" s="121">
        <v>1</v>
      </c>
      <c r="AJ23" s="121">
        <v>0</v>
      </c>
      <c r="AK23" s="223">
        <v>0</v>
      </c>
      <c r="AL23" s="251">
        <f>AK23+AJ23+AI23+AH23+AG23</f>
        <v>2.1</v>
      </c>
      <c r="AM23" s="118">
        <v>4</v>
      </c>
      <c r="AN23" s="117">
        <v>3.5</v>
      </c>
      <c r="AO23" s="117">
        <v>0</v>
      </c>
      <c r="AP23" s="117">
        <v>4.2</v>
      </c>
      <c r="AQ23" s="132">
        <f>(AP23+AO23+AN23+AM23)/4</f>
        <v>2.925</v>
      </c>
      <c r="AR23" s="205" t="s">
        <v>192</v>
      </c>
      <c r="AS23" s="204" t="s">
        <v>192</v>
      </c>
      <c r="AT23" s="117"/>
      <c r="AU23" s="117" t="s">
        <v>192</v>
      </c>
      <c r="AV23" s="117"/>
    </row>
    <row r="24" spans="2:48" ht="16.5" thickBot="1" thickTop="1">
      <c r="B24" s="181"/>
      <c r="C24" s="178" t="s">
        <v>147</v>
      </c>
      <c r="D24" s="121">
        <f t="shared" si="0"/>
        <v>1.5185</v>
      </c>
      <c r="E24" s="121">
        <v>4</v>
      </c>
      <c r="F24" s="121"/>
      <c r="G24" s="223">
        <v>2</v>
      </c>
      <c r="H24" s="128">
        <f t="shared" si="8"/>
        <v>3.5185000000000004</v>
      </c>
      <c r="I24" s="125"/>
      <c r="J24" s="236">
        <v>3.9</v>
      </c>
      <c r="K24" s="224">
        <v>4.1</v>
      </c>
      <c r="L24" s="224">
        <v>3.3</v>
      </c>
      <c r="M24" s="313">
        <f t="shared" si="4"/>
        <v>3.766666666666666</v>
      </c>
      <c r="N24" s="122">
        <v>3.5</v>
      </c>
      <c r="O24" s="121">
        <v>3.9</v>
      </c>
      <c r="P24" s="121">
        <v>3.9</v>
      </c>
      <c r="Q24" s="121">
        <v>3.8</v>
      </c>
      <c r="R24" s="223">
        <v>3.8</v>
      </c>
      <c r="S24" s="313">
        <f t="shared" si="5"/>
        <v>3.78</v>
      </c>
      <c r="T24" s="122">
        <v>0.5</v>
      </c>
      <c r="U24" s="121">
        <v>0.8</v>
      </c>
      <c r="V24" s="121">
        <v>2.5</v>
      </c>
      <c r="W24" s="313">
        <f t="shared" si="6"/>
        <v>1.2666666666666666</v>
      </c>
      <c r="X24" s="125">
        <v>4.2</v>
      </c>
      <c r="Y24" s="122"/>
      <c r="Z24" s="313">
        <f t="shared" si="7"/>
        <v>4.2</v>
      </c>
      <c r="AA24" s="122">
        <v>5</v>
      </c>
      <c r="AB24" s="121">
        <v>5</v>
      </c>
      <c r="AC24" s="121">
        <v>3.9</v>
      </c>
      <c r="AD24" s="121">
        <v>5</v>
      </c>
      <c r="AE24" s="223">
        <v>5</v>
      </c>
      <c r="AF24" s="225">
        <f t="shared" si="1"/>
        <v>4.779999999999999</v>
      </c>
      <c r="AG24" s="122">
        <v>0.5</v>
      </c>
      <c r="AH24" s="121">
        <v>0</v>
      </c>
      <c r="AI24" s="121">
        <v>0</v>
      </c>
      <c r="AJ24" s="121">
        <v>0</v>
      </c>
      <c r="AK24" s="223">
        <v>0</v>
      </c>
      <c r="AL24" s="226">
        <f t="shared" si="2"/>
        <v>0.5</v>
      </c>
      <c r="AM24" s="118">
        <v>0</v>
      </c>
      <c r="AN24" s="117">
        <v>0</v>
      </c>
      <c r="AO24" s="117">
        <v>0</v>
      </c>
      <c r="AP24" s="117">
        <v>1.5</v>
      </c>
      <c r="AQ24" s="132">
        <f t="shared" si="3"/>
        <v>0.375</v>
      </c>
      <c r="AR24" s="205" t="s">
        <v>192</v>
      </c>
      <c r="AS24" s="205" t="s">
        <v>192</v>
      </c>
      <c r="AT24" s="118" t="s">
        <v>192</v>
      </c>
      <c r="AU24" s="118" t="s">
        <v>192</v>
      </c>
      <c r="AV24" s="118" t="s">
        <v>192</v>
      </c>
    </row>
    <row r="25" spans="2:48" s="139" customFormat="1" ht="16.5" thickBot="1" thickTop="1">
      <c r="B25" s="184"/>
      <c r="C25" s="185" t="s">
        <v>162</v>
      </c>
      <c r="D25" s="140">
        <f t="shared" si="0"/>
        <v>2.0911666666666666</v>
      </c>
      <c r="E25" s="140">
        <v>4</v>
      </c>
      <c r="F25" s="140"/>
      <c r="G25" s="266">
        <v>1.2</v>
      </c>
      <c r="H25" s="128">
        <f t="shared" si="8"/>
        <v>3.771166666666667</v>
      </c>
      <c r="I25" s="141"/>
      <c r="J25" s="183">
        <v>4</v>
      </c>
      <c r="K25" s="182">
        <v>4.1</v>
      </c>
      <c r="L25" s="182">
        <v>1.5</v>
      </c>
      <c r="M25" s="313">
        <f t="shared" si="4"/>
        <v>3.1999999999999997</v>
      </c>
      <c r="N25" s="142">
        <v>3.6</v>
      </c>
      <c r="O25" s="140">
        <v>3.8</v>
      </c>
      <c r="P25" s="140">
        <v>4.5</v>
      </c>
      <c r="Q25" s="140">
        <v>4.1</v>
      </c>
      <c r="R25" s="266">
        <v>4</v>
      </c>
      <c r="S25" s="313">
        <f t="shared" si="5"/>
        <v>4</v>
      </c>
      <c r="T25" s="142">
        <v>0.8</v>
      </c>
      <c r="U25" s="140">
        <v>1.5</v>
      </c>
      <c r="V25" s="140">
        <v>5</v>
      </c>
      <c r="W25" s="313">
        <f t="shared" si="6"/>
        <v>2.433333333333333</v>
      </c>
      <c r="X25" s="141">
        <v>4</v>
      </c>
      <c r="Y25" s="142"/>
      <c r="Z25" s="313">
        <f t="shared" si="7"/>
        <v>4</v>
      </c>
      <c r="AA25" s="142">
        <v>5</v>
      </c>
      <c r="AB25" s="140">
        <v>5</v>
      </c>
      <c r="AC25" s="140">
        <v>4.7</v>
      </c>
      <c r="AD25" s="140">
        <v>4.5</v>
      </c>
      <c r="AE25" s="266">
        <v>5</v>
      </c>
      <c r="AF25" s="259">
        <f t="shared" si="1"/>
        <v>4.84</v>
      </c>
      <c r="AG25" s="142">
        <v>0.8</v>
      </c>
      <c r="AH25" s="140">
        <v>0.5</v>
      </c>
      <c r="AI25" s="140">
        <v>1</v>
      </c>
      <c r="AJ25" s="140">
        <v>1</v>
      </c>
      <c r="AK25" s="266">
        <v>1</v>
      </c>
      <c r="AL25" s="260">
        <f t="shared" si="2"/>
        <v>4.3</v>
      </c>
      <c r="AM25" s="156">
        <v>4</v>
      </c>
      <c r="AN25" s="143">
        <v>4</v>
      </c>
      <c r="AO25" s="143">
        <v>3.5</v>
      </c>
      <c r="AP25" s="143">
        <v>4.2</v>
      </c>
      <c r="AQ25" s="261">
        <f t="shared" si="3"/>
        <v>3.925</v>
      </c>
      <c r="AR25" s="208" t="s">
        <v>192</v>
      </c>
      <c r="AS25" s="209" t="s">
        <v>192</v>
      </c>
      <c r="AT25" s="143" t="s">
        <v>192</v>
      </c>
      <c r="AU25" s="143" t="s">
        <v>192</v>
      </c>
      <c r="AV25" s="143" t="s">
        <v>192</v>
      </c>
    </row>
    <row r="26" spans="2:48" ht="16.5" thickBot="1" thickTop="1">
      <c r="B26" s="180"/>
      <c r="C26" s="178" t="s">
        <v>155</v>
      </c>
      <c r="D26" s="121">
        <f t="shared" si="0"/>
        <v>2.2595833333333335</v>
      </c>
      <c r="E26" s="121">
        <v>4</v>
      </c>
      <c r="G26" s="223">
        <v>1.8</v>
      </c>
      <c r="H26" s="128">
        <f t="shared" si="8"/>
        <v>4.179583333333333</v>
      </c>
      <c r="I26" s="125"/>
      <c r="J26" s="238">
        <v>4.4</v>
      </c>
      <c r="K26" s="238">
        <v>4.1</v>
      </c>
      <c r="L26" s="238">
        <v>4</v>
      </c>
      <c r="M26" s="313">
        <f t="shared" si="4"/>
        <v>4.166666666666667</v>
      </c>
      <c r="N26" s="122">
        <v>4.5</v>
      </c>
      <c r="O26" s="121">
        <v>3.6</v>
      </c>
      <c r="P26" s="121">
        <v>4.2</v>
      </c>
      <c r="Q26" s="121">
        <v>4.5</v>
      </c>
      <c r="R26" s="223">
        <v>4.2</v>
      </c>
      <c r="S26" s="313">
        <f t="shared" si="5"/>
        <v>4.2</v>
      </c>
      <c r="T26" s="122">
        <v>4</v>
      </c>
      <c r="U26" s="121">
        <v>0.7</v>
      </c>
      <c r="V26" s="121">
        <v>3.8</v>
      </c>
      <c r="W26" s="313">
        <f t="shared" si="6"/>
        <v>2.8333333333333335</v>
      </c>
      <c r="X26" s="125">
        <v>4</v>
      </c>
      <c r="Y26" s="122"/>
      <c r="Z26" s="313">
        <f t="shared" si="7"/>
        <v>4</v>
      </c>
      <c r="AA26" s="122">
        <v>5</v>
      </c>
      <c r="AB26" s="121">
        <v>5</v>
      </c>
      <c r="AC26" s="134">
        <v>4.5</v>
      </c>
      <c r="AD26" s="121">
        <v>5</v>
      </c>
      <c r="AE26" s="223">
        <v>5</v>
      </c>
      <c r="AF26" s="225">
        <f t="shared" si="1"/>
        <v>4.9</v>
      </c>
      <c r="AG26" s="122">
        <v>0.3</v>
      </c>
      <c r="AH26" s="121">
        <v>1</v>
      </c>
      <c r="AI26" s="121">
        <v>1</v>
      </c>
      <c r="AJ26" s="121">
        <v>0.8</v>
      </c>
      <c r="AK26" s="223">
        <v>1</v>
      </c>
      <c r="AL26" s="226">
        <f t="shared" si="2"/>
        <v>4.1</v>
      </c>
      <c r="AM26" s="122">
        <v>4.3</v>
      </c>
      <c r="AN26" s="121">
        <v>4.95</v>
      </c>
      <c r="AO26" s="121">
        <v>3.8</v>
      </c>
      <c r="AP26" s="117">
        <v>3.8</v>
      </c>
      <c r="AQ26" s="132">
        <f t="shared" si="3"/>
        <v>4.2125</v>
      </c>
      <c r="AR26" s="205" t="s">
        <v>192</v>
      </c>
      <c r="AS26" s="204" t="s">
        <v>192</v>
      </c>
      <c r="AT26" s="117" t="s">
        <v>192</v>
      </c>
      <c r="AU26" s="117" t="s">
        <v>192</v>
      </c>
      <c r="AV26" s="117" t="s">
        <v>192</v>
      </c>
    </row>
    <row r="27" spans="2:48" s="129" customFormat="1" ht="16.5" thickBot="1" thickTop="1">
      <c r="B27" s="320"/>
      <c r="C27" s="315" t="s">
        <v>142</v>
      </c>
      <c r="D27" s="187">
        <f t="shared" si="0"/>
        <v>0.05</v>
      </c>
      <c r="E27" s="187">
        <v>1</v>
      </c>
      <c r="F27" s="187"/>
      <c r="G27" s="188"/>
      <c r="H27" s="128">
        <v>0</v>
      </c>
      <c r="I27" s="325"/>
      <c r="J27" s="322"/>
      <c r="K27" s="323"/>
      <c r="L27" s="323"/>
      <c r="M27" s="316">
        <f t="shared" si="4"/>
        <v>0</v>
      </c>
      <c r="N27" s="186"/>
      <c r="O27" s="187"/>
      <c r="P27" s="187"/>
      <c r="Q27" s="187"/>
      <c r="R27" s="188"/>
      <c r="S27" s="316">
        <f t="shared" si="5"/>
        <v>0</v>
      </c>
      <c r="T27" s="186"/>
      <c r="U27" s="187"/>
      <c r="V27" s="187"/>
      <c r="W27" s="316">
        <f t="shared" si="6"/>
        <v>0</v>
      </c>
      <c r="X27" s="325"/>
      <c r="Y27" s="186"/>
      <c r="Z27" s="316">
        <f t="shared" si="7"/>
        <v>0</v>
      </c>
      <c r="AA27" s="186"/>
      <c r="AB27" s="187"/>
      <c r="AC27" s="187"/>
      <c r="AD27" s="187"/>
      <c r="AE27" s="188"/>
      <c r="AF27" s="317">
        <f t="shared" si="1"/>
        <v>0</v>
      </c>
      <c r="AG27" s="186"/>
      <c r="AH27" s="187"/>
      <c r="AI27" s="187"/>
      <c r="AJ27" s="187"/>
      <c r="AK27" s="188">
        <v>1</v>
      </c>
      <c r="AL27" s="189">
        <f t="shared" si="2"/>
        <v>1</v>
      </c>
      <c r="AM27" s="326"/>
      <c r="AN27" s="190"/>
      <c r="AO27" s="190"/>
      <c r="AP27" s="190"/>
      <c r="AQ27" s="318">
        <f t="shared" si="3"/>
        <v>0</v>
      </c>
      <c r="AR27" s="324"/>
      <c r="AS27" s="319"/>
      <c r="AT27" s="190" t="s">
        <v>192</v>
      </c>
      <c r="AU27" s="190"/>
      <c r="AV27" s="190"/>
    </row>
    <row r="28" spans="2:48" ht="16.5" thickBot="1" thickTop="1">
      <c r="B28" s="180"/>
      <c r="C28" s="178" t="s">
        <v>149</v>
      </c>
      <c r="D28" s="121">
        <f t="shared" si="0"/>
        <v>2.2375000000000003</v>
      </c>
      <c r="E28" s="134">
        <v>3.5</v>
      </c>
      <c r="F28" s="134"/>
      <c r="G28" s="237">
        <v>2</v>
      </c>
      <c r="H28" s="128">
        <f t="shared" si="8"/>
        <v>4.175000000000001</v>
      </c>
      <c r="I28" s="135"/>
      <c r="J28" s="236">
        <v>4.1</v>
      </c>
      <c r="K28" s="224">
        <v>4.3</v>
      </c>
      <c r="L28" s="224">
        <v>3.2</v>
      </c>
      <c r="M28" s="313">
        <f t="shared" si="4"/>
        <v>3.8666666666666667</v>
      </c>
      <c r="N28" s="136">
        <v>4.3</v>
      </c>
      <c r="O28" s="134">
        <v>3.9</v>
      </c>
      <c r="P28" s="134">
        <v>4.8</v>
      </c>
      <c r="Q28" s="134">
        <v>4.7</v>
      </c>
      <c r="R28" s="237">
        <v>4.3</v>
      </c>
      <c r="S28" s="313">
        <f t="shared" si="5"/>
        <v>4.4</v>
      </c>
      <c r="T28" s="136">
        <v>0.5</v>
      </c>
      <c r="U28" s="134">
        <v>1</v>
      </c>
      <c r="V28" s="134">
        <v>5</v>
      </c>
      <c r="W28" s="313">
        <f t="shared" si="6"/>
        <v>2.1666666666666665</v>
      </c>
      <c r="X28" s="135">
        <v>4.2</v>
      </c>
      <c r="Y28" s="136"/>
      <c r="Z28" s="313">
        <f t="shared" si="7"/>
        <v>4.2</v>
      </c>
      <c r="AA28" s="136">
        <v>5</v>
      </c>
      <c r="AB28" s="134">
        <v>4.5</v>
      </c>
      <c r="AC28" s="134">
        <v>4.5</v>
      </c>
      <c r="AD28" s="134">
        <v>5</v>
      </c>
      <c r="AE28" s="237">
        <v>5</v>
      </c>
      <c r="AF28" s="225">
        <f t="shared" si="1"/>
        <v>4.8</v>
      </c>
      <c r="AG28" s="136">
        <v>0.3</v>
      </c>
      <c r="AH28" s="134">
        <v>1</v>
      </c>
      <c r="AI28" s="134">
        <v>1</v>
      </c>
      <c r="AJ28" s="134">
        <v>0.8</v>
      </c>
      <c r="AK28" s="237">
        <v>1</v>
      </c>
      <c r="AL28" s="226">
        <f t="shared" si="2"/>
        <v>4.1</v>
      </c>
      <c r="AM28" s="205">
        <v>4.7</v>
      </c>
      <c r="AN28" s="204">
        <v>4.7</v>
      </c>
      <c r="AO28" s="204">
        <v>3.5</v>
      </c>
      <c r="AP28" s="204">
        <v>4.2</v>
      </c>
      <c r="AQ28" s="132">
        <f t="shared" si="3"/>
        <v>4.275</v>
      </c>
      <c r="AR28" s="205" t="s">
        <v>192</v>
      </c>
      <c r="AS28" s="204" t="s">
        <v>192</v>
      </c>
      <c r="AT28" s="117" t="s">
        <v>197</v>
      </c>
      <c r="AU28" s="117" t="s">
        <v>192</v>
      </c>
      <c r="AV28" s="117"/>
    </row>
    <row r="29" spans="2:48" s="240" customFormat="1" ht="16.5" thickBot="1" thickTop="1">
      <c r="B29" s="241"/>
      <c r="C29" s="242" t="s">
        <v>160</v>
      </c>
      <c r="D29" s="243">
        <f t="shared" si="0"/>
        <v>2.1703333333333332</v>
      </c>
      <c r="E29" s="243">
        <v>4</v>
      </c>
      <c r="F29" s="243"/>
      <c r="G29" s="244">
        <v>1.3</v>
      </c>
      <c r="H29" s="128">
        <f t="shared" si="8"/>
        <v>3.8903333333333334</v>
      </c>
      <c r="I29" s="245"/>
      <c r="J29" s="246">
        <v>4.1</v>
      </c>
      <c r="K29" s="247">
        <v>2.5</v>
      </c>
      <c r="L29" s="247">
        <v>3.8</v>
      </c>
      <c r="M29" s="313">
        <f t="shared" si="4"/>
        <v>3.4666666666666663</v>
      </c>
      <c r="N29" s="249">
        <v>3.8</v>
      </c>
      <c r="O29" s="243">
        <v>4.1</v>
      </c>
      <c r="P29" s="243">
        <v>4.8</v>
      </c>
      <c r="Q29" s="243">
        <v>4.8</v>
      </c>
      <c r="R29" s="244">
        <v>4.3</v>
      </c>
      <c r="S29" s="313">
        <f t="shared" si="5"/>
        <v>4.36</v>
      </c>
      <c r="T29" s="249">
        <v>2.8</v>
      </c>
      <c r="U29" s="243">
        <v>0.9</v>
      </c>
      <c r="V29" s="243">
        <v>1.5</v>
      </c>
      <c r="W29" s="313">
        <f t="shared" si="6"/>
        <v>1.7333333333333332</v>
      </c>
      <c r="X29" s="245">
        <v>3.9</v>
      </c>
      <c r="Y29" s="249"/>
      <c r="Z29" s="313">
        <f t="shared" si="7"/>
        <v>3.9</v>
      </c>
      <c r="AA29" s="249">
        <v>4</v>
      </c>
      <c r="AB29" s="243">
        <v>5</v>
      </c>
      <c r="AC29" s="243">
        <v>4.8</v>
      </c>
      <c r="AD29" s="243">
        <v>5</v>
      </c>
      <c r="AE29" s="244">
        <v>5</v>
      </c>
      <c r="AF29" s="250">
        <f t="shared" si="1"/>
        <v>4.76</v>
      </c>
      <c r="AG29" s="249">
        <v>0.8</v>
      </c>
      <c r="AH29" s="243">
        <v>0.8</v>
      </c>
      <c r="AI29" s="243">
        <v>0.8</v>
      </c>
      <c r="AJ29" s="243">
        <v>1</v>
      </c>
      <c r="AK29" s="244">
        <v>1</v>
      </c>
      <c r="AL29" s="251">
        <f t="shared" si="2"/>
        <v>4.3999999999999995</v>
      </c>
      <c r="AM29" s="252">
        <v>4.6</v>
      </c>
      <c r="AN29" s="248">
        <v>4.3</v>
      </c>
      <c r="AO29" s="248">
        <v>4</v>
      </c>
      <c r="AP29" s="248">
        <v>4.3</v>
      </c>
      <c r="AQ29" s="253">
        <f t="shared" si="3"/>
        <v>4.300000000000001</v>
      </c>
      <c r="AR29" s="254" t="s">
        <v>192</v>
      </c>
      <c r="AS29" s="254" t="s">
        <v>192</v>
      </c>
      <c r="AT29" s="252" t="s">
        <v>192</v>
      </c>
      <c r="AU29" s="252" t="s">
        <v>192</v>
      </c>
      <c r="AV29" s="252" t="s">
        <v>192</v>
      </c>
    </row>
    <row r="30" spans="2:48" s="145" customFormat="1" ht="16.5" thickBot="1" thickTop="1">
      <c r="B30" s="307"/>
      <c r="C30" s="308" t="s">
        <v>166</v>
      </c>
      <c r="D30" s="146">
        <f t="shared" si="0"/>
        <v>1.6816666666666666</v>
      </c>
      <c r="E30" s="146">
        <v>4.5</v>
      </c>
      <c r="F30" s="146"/>
      <c r="G30" s="147">
        <v>1.6</v>
      </c>
      <c r="H30" s="128">
        <f t="shared" si="8"/>
        <v>3.5841666666666665</v>
      </c>
      <c r="I30" s="148"/>
      <c r="J30" s="163">
        <v>3.9</v>
      </c>
      <c r="K30" s="157">
        <v>4.1</v>
      </c>
      <c r="L30" s="157">
        <v>0</v>
      </c>
      <c r="M30" s="313">
        <f t="shared" si="4"/>
        <v>2.6666666666666665</v>
      </c>
      <c r="N30" s="149">
        <v>3.5</v>
      </c>
      <c r="O30" s="146">
        <v>4.85</v>
      </c>
      <c r="P30" s="146">
        <v>4.8</v>
      </c>
      <c r="Q30" s="146">
        <v>4.4</v>
      </c>
      <c r="R30" s="147">
        <v>4.1</v>
      </c>
      <c r="S30" s="313">
        <f t="shared" si="5"/>
        <v>4.33</v>
      </c>
      <c r="T30" s="149">
        <v>1</v>
      </c>
      <c r="U30" s="146">
        <v>1</v>
      </c>
      <c r="V30" s="146">
        <v>1</v>
      </c>
      <c r="W30" s="313">
        <f t="shared" si="6"/>
        <v>1</v>
      </c>
      <c r="X30" s="148">
        <v>4</v>
      </c>
      <c r="Y30" s="149">
        <v>4</v>
      </c>
      <c r="Z30" s="313">
        <f t="shared" si="7"/>
        <v>4</v>
      </c>
      <c r="AA30" s="149">
        <v>5</v>
      </c>
      <c r="AB30" s="146">
        <v>5</v>
      </c>
      <c r="AC30" s="146">
        <v>2.5</v>
      </c>
      <c r="AD30" s="146">
        <v>4.8</v>
      </c>
      <c r="AE30" s="147">
        <v>2</v>
      </c>
      <c r="AF30" s="309">
        <f t="shared" si="1"/>
        <v>3.8600000000000003</v>
      </c>
      <c r="AG30" s="149">
        <v>0.4</v>
      </c>
      <c r="AH30" s="146">
        <v>0.1</v>
      </c>
      <c r="AI30" s="146">
        <v>0.3</v>
      </c>
      <c r="AJ30" s="146">
        <v>1</v>
      </c>
      <c r="AK30" s="147">
        <v>1</v>
      </c>
      <c r="AL30" s="310">
        <f t="shared" si="2"/>
        <v>2.8</v>
      </c>
      <c r="AM30" s="160">
        <v>0</v>
      </c>
      <c r="AN30" s="150">
        <v>0</v>
      </c>
      <c r="AO30" s="150">
        <v>3.8</v>
      </c>
      <c r="AP30" s="150">
        <v>3.5</v>
      </c>
      <c r="AQ30" s="311">
        <f t="shared" si="3"/>
        <v>1.825</v>
      </c>
      <c r="AR30" s="158" t="s">
        <v>139</v>
      </c>
      <c r="AS30" s="312" t="s">
        <v>139</v>
      </c>
      <c r="AT30" s="150" t="s">
        <v>197</v>
      </c>
      <c r="AU30" s="150" t="s">
        <v>192</v>
      </c>
      <c r="AV30" s="150" t="s">
        <v>192</v>
      </c>
    </row>
    <row r="31" spans="2:48" s="240" customFormat="1" ht="16.5" thickBot="1" thickTop="1">
      <c r="B31" s="256"/>
      <c r="C31" s="242" t="s">
        <v>163</v>
      </c>
      <c r="D31" s="243">
        <f t="shared" si="0"/>
        <v>2.2235000000000005</v>
      </c>
      <c r="E31" s="243">
        <v>4.5</v>
      </c>
      <c r="F31" s="243"/>
      <c r="G31" s="244">
        <v>0.8</v>
      </c>
      <c r="H31" s="128">
        <f t="shared" si="8"/>
        <v>3.806000000000001</v>
      </c>
      <c r="I31" s="245"/>
      <c r="J31" s="246">
        <v>3.7</v>
      </c>
      <c r="K31" s="247">
        <v>3.9</v>
      </c>
      <c r="L31" s="247">
        <v>2.5</v>
      </c>
      <c r="M31" s="313">
        <f t="shared" si="4"/>
        <v>3.366666666666667</v>
      </c>
      <c r="N31" s="249">
        <v>3.6</v>
      </c>
      <c r="O31" s="243">
        <v>3.6</v>
      </c>
      <c r="P31" s="243">
        <v>4.5</v>
      </c>
      <c r="Q31" s="243">
        <v>4</v>
      </c>
      <c r="R31" s="244">
        <v>3.9</v>
      </c>
      <c r="S31" s="313">
        <f t="shared" si="5"/>
        <v>3.9200000000000004</v>
      </c>
      <c r="T31" s="249">
        <v>0.5</v>
      </c>
      <c r="U31" s="243">
        <v>0.9</v>
      </c>
      <c r="V31" s="243">
        <v>1.5</v>
      </c>
      <c r="W31" s="313">
        <f t="shared" si="6"/>
        <v>0.9666666666666667</v>
      </c>
      <c r="X31" s="245">
        <v>3.9</v>
      </c>
      <c r="Y31" s="249"/>
      <c r="Z31" s="313">
        <f t="shared" si="7"/>
        <v>3.9</v>
      </c>
      <c r="AA31" s="257">
        <v>4.5</v>
      </c>
      <c r="AB31" s="258">
        <v>4.5</v>
      </c>
      <c r="AC31" s="258">
        <v>4.3</v>
      </c>
      <c r="AD31" s="243">
        <v>5</v>
      </c>
      <c r="AE31" s="244">
        <v>5</v>
      </c>
      <c r="AF31" s="250">
        <f t="shared" si="1"/>
        <v>4.66</v>
      </c>
      <c r="AG31" s="249">
        <v>1</v>
      </c>
      <c r="AH31" s="243">
        <v>1</v>
      </c>
      <c r="AI31" s="243">
        <v>0.3</v>
      </c>
      <c r="AJ31" s="243">
        <v>5</v>
      </c>
      <c r="AK31" s="244">
        <v>1</v>
      </c>
      <c r="AL31" s="251">
        <f t="shared" si="2"/>
        <v>8.3</v>
      </c>
      <c r="AM31" s="252">
        <v>4</v>
      </c>
      <c r="AN31" s="248">
        <v>4</v>
      </c>
      <c r="AO31" s="248">
        <v>4</v>
      </c>
      <c r="AP31" s="248">
        <v>4.3</v>
      </c>
      <c r="AQ31" s="253">
        <f t="shared" si="3"/>
        <v>4.075</v>
      </c>
      <c r="AR31" s="254" t="s">
        <v>192</v>
      </c>
      <c r="AS31" s="255" t="s">
        <v>192</v>
      </c>
      <c r="AT31" s="248" t="s">
        <v>192</v>
      </c>
      <c r="AU31" s="248" t="s">
        <v>192</v>
      </c>
      <c r="AV31" s="248" t="s">
        <v>192</v>
      </c>
    </row>
    <row r="32" spans="2:48" s="304" customFormat="1" ht="16.5" thickBot="1" thickTop="1">
      <c r="B32" s="289"/>
      <c r="C32" s="290" t="s">
        <v>193</v>
      </c>
      <c r="D32" s="291">
        <f t="shared" si="0"/>
        <v>2.0248333333333335</v>
      </c>
      <c r="E32" s="291">
        <v>3</v>
      </c>
      <c r="F32" s="291"/>
      <c r="G32" s="292">
        <v>1.2</v>
      </c>
      <c r="H32" s="128">
        <f t="shared" si="8"/>
        <v>3.579833333333333</v>
      </c>
      <c r="I32" s="293"/>
      <c r="J32" s="294">
        <v>3.8</v>
      </c>
      <c r="K32" s="295">
        <v>3.5</v>
      </c>
      <c r="L32" s="295">
        <v>3.8</v>
      </c>
      <c r="M32" s="313">
        <f t="shared" si="4"/>
        <v>3.6999999999999997</v>
      </c>
      <c r="N32" s="297">
        <v>3.8</v>
      </c>
      <c r="O32" s="291">
        <v>3.3</v>
      </c>
      <c r="P32" s="291">
        <v>4.2</v>
      </c>
      <c r="Q32" s="291">
        <v>4.4</v>
      </c>
      <c r="R32" s="292">
        <v>4.2</v>
      </c>
      <c r="S32" s="313">
        <f t="shared" si="5"/>
        <v>3.9800000000000004</v>
      </c>
      <c r="T32" s="297">
        <v>0.5</v>
      </c>
      <c r="U32" s="291">
        <v>1</v>
      </c>
      <c r="V32" s="291">
        <v>0.8</v>
      </c>
      <c r="W32" s="313">
        <f t="shared" si="6"/>
        <v>0.7666666666666666</v>
      </c>
      <c r="X32" s="293">
        <v>4.3</v>
      </c>
      <c r="Y32" s="297"/>
      <c r="Z32" s="313">
        <f t="shared" si="7"/>
        <v>4.3</v>
      </c>
      <c r="AA32" s="297">
        <v>5</v>
      </c>
      <c r="AB32" s="291">
        <v>4.5</v>
      </c>
      <c r="AC32" s="291">
        <v>4.2</v>
      </c>
      <c r="AD32" s="291">
        <v>5</v>
      </c>
      <c r="AE32" s="292">
        <v>5</v>
      </c>
      <c r="AF32" s="298">
        <f t="shared" si="1"/>
        <v>4.74</v>
      </c>
      <c r="AG32" s="297">
        <v>0.3</v>
      </c>
      <c r="AH32" s="291">
        <v>0.1</v>
      </c>
      <c r="AI32" s="291">
        <v>0.7</v>
      </c>
      <c r="AJ32" s="291">
        <v>1</v>
      </c>
      <c r="AK32" s="292">
        <v>1</v>
      </c>
      <c r="AL32" s="299">
        <f t="shared" si="2"/>
        <v>3.1</v>
      </c>
      <c r="AM32" s="300">
        <v>4.5</v>
      </c>
      <c r="AN32" s="296">
        <v>4.5</v>
      </c>
      <c r="AO32" s="296">
        <v>3.5</v>
      </c>
      <c r="AP32" s="296">
        <v>4</v>
      </c>
      <c r="AQ32" s="301">
        <f t="shared" si="3"/>
        <v>4.125</v>
      </c>
      <c r="AR32" s="302" t="s">
        <v>192</v>
      </c>
      <c r="AS32" s="303" t="s">
        <v>192</v>
      </c>
      <c r="AT32" s="296" t="s">
        <v>192</v>
      </c>
      <c r="AU32" s="296" t="s">
        <v>192</v>
      </c>
      <c r="AV32" s="296" t="s">
        <v>192</v>
      </c>
    </row>
    <row r="33" spans="2:48" s="284" customFormat="1" ht="16.5" thickBot="1" thickTop="1">
      <c r="B33" s="283"/>
      <c r="C33" s="288" t="s">
        <v>194</v>
      </c>
      <c r="D33" s="270">
        <f t="shared" si="0"/>
        <v>1.6691666666666667</v>
      </c>
      <c r="E33" s="270">
        <v>4</v>
      </c>
      <c r="F33" s="270"/>
      <c r="G33" s="271">
        <v>1</v>
      </c>
      <c r="H33" s="128">
        <f t="shared" si="8"/>
        <v>3.269166666666667</v>
      </c>
      <c r="I33" s="272"/>
      <c r="J33" s="273">
        <v>3.7</v>
      </c>
      <c r="K33" s="274">
        <v>2.7</v>
      </c>
      <c r="L33" s="274"/>
      <c r="M33" s="313">
        <f t="shared" si="4"/>
        <v>2.1333333333333333</v>
      </c>
      <c r="N33" s="276">
        <v>3.4</v>
      </c>
      <c r="O33" s="270">
        <v>3.3</v>
      </c>
      <c r="P33" s="270">
        <v>4.5</v>
      </c>
      <c r="Q33" s="270">
        <v>3.7</v>
      </c>
      <c r="R33" s="271">
        <v>3.3</v>
      </c>
      <c r="S33" s="313">
        <f t="shared" si="5"/>
        <v>3.6399999999999997</v>
      </c>
      <c r="T33" s="284">
        <v>0.5</v>
      </c>
      <c r="U33" s="270">
        <v>0.5</v>
      </c>
      <c r="V33" s="270">
        <v>0.7</v>
      </c>
      <c r="W33" s="313">
        <f t="shared" si="6"/>
        <v>0.5666666666666667</v>
      </c>
      <c r="X33" s="272">
        <v>4.2</v>
      </c>
      <c r="Y33" s="276"/>
      <c r="Z33" s="313">
        <f t="shared" si="7"/>
        <v>4.2</v>
      </c>
      <c r="AA33" s="276">
        <v>4.5</v>
      </c>
      <c r="AB33" s="270">
        <v>4.4</v>
      </c>
      <c r="AC33" s="270">
        <v>4.5</v>
      </c>
      <c r="AD33" s="270">
        <v>5</v>
      </c>
      <c r="AE33" s="271">
        <v>5</v>
      </c>
      <c r="AF33" s="277">
        <f t="shared" si="1"/>
        <v>4.68</v>
      </c>
      <c r="AG33" s="276">
        <v>0.3</v>
      </c>
      <c r="AH33" s="270">
        <v>0.8</v>
      </c>
      <c r="AI33" s="270">
        <v>1</v>
      </c>
      <c r="AJ33" s="270">
        <v>1</v>
      </c>
      <c r="AK33" s="271"/>
      <c r="AL33" s="278">
        <f t="shared" si="2"/>
        <v>3.0999999999999996</v>
      </c>
      <c r="AM33" s="276">
        <v>4</v>
      </c>
      <c r="AN33" s="270"/>
      <c r="AO33" s="270">
        <v>3.8</v>
      </c>
      <c r="AP33" s="270">
        <v>3.5</v>
      </c>
      <c r="AQ33" s="278">
        <f t="shared" si="3"/>
        <v>2.825</v>
      </c>
      <c r="AR33" s="285" t="s">
        <v>192</v>
      </c>
      <c r="AS33" s="286" t="s">
        <v>192</v>
      </c>
      <c r="AT33" s="270" t="s">
        <v>192</v>
      </c>
      <c r="AU33" s="270" t="s">
        <v>192</v>
      </c>
      <c r="AV33" s="270" t="s">
        <v>192</v>
      </c>
    </row>
    <row r="34" spans="2:48" ht="16.5" thickBot="1" thickTop="1">
      <c r="B34" s="137"/>
      <c r="C34" s="173"/>
      <c r="D34" s="121">
        <f t="shared" si="0"/>
        <v>0</v>
      </c>
      <c r="E34" s="121"/>
      <c r="F34" s="121"/>
      <c r="G34" s="223"/>
      <c r="H34" s="128">
        <v>0</v>
      </c>
      <c r="I34" s="125"/>
      <c r="J34" s="236"/>
      <c r="K34" s="224"/>
      <c r="L34" s="224"/>
      <c r="M34" s="313">
        <f t="shared" si="4"/>
        <v>0</v>
      </c>
      <c r="N34" s="122"/>
      <c r="O34" s="121"/>
      <c r="P34" s="121"/>
      <c r="Q34" s="121"/>
      <c r="R34" s="223"/>
      <c r="S34" s="313">
        <f t="shared" si="5"/>
        <v>0</v>
      </c>
      <c r="T34" s="122"/>
      <c r="U34" s="121"/>
      <c r="V34" s="121"/>
      <c r="W34" s="313">
        <f t="shared" si="6"/>
        <v>0</v>
      </c>
      <c r="X34" s="125"/>
      <c r="Y34" s="122"/>
      <c r="Z34" s="313">
        <f t="shared" si="7"/>
        <v>0</v>
      </c>
      <c r="AA34" s="122"/>
      <c r="AB34" s="121"/>
      <c r="AC34" s="121"/>
      <c r="AD34" s="121"/>
      <c r="AE34" s="223"/>
      <c r="AF34" s="225">
        <f t="shared" si="1"/>
        <v>0</v>
      </c>
      <c r="AG34" s="122"/>
      <c r="AH34" s="121"/>
      <c r="AI34" s="121"/>
      <c r="AJ34" s="121"/>
      <c r="AK34" s="223"/>
      <c r="AL34" s="226">
        <f t="shared" si="2"/>
        <v>0</v>
      </c>
      <c r="AM34" s="118"/>
      <c r="AN34" s="117"/>
      <c r="AO34" s="117"/>
      <c r="AP34" s="117"/>
      <c r="AQ34" s="132">
        <f t="shared" si="3"/>
        <v>0</v>
      </c>
      <c r="AR34" s="205"/>
      <c r="AS34" s="205"/>
      <c r="AT34" s="118"/>
      <c r="AU34" s="118"/>
      <c r="AV34" s="118"/>
    </row>
    <row r="35" spans="2:48" ht="16.5" thickBot="1" thickTop="1">
      <c r="B35" s="137"/>
      <c r="C35" s="174"/>
      <c r="D35" s="121">
        <f t="shared" si="0"/>
        <v>0</v>
      </c>
      <c r="E35" s="121"/>
      <c r="G35" s="223"/>
      <c r="H35" s="128">
        <v>0</v>
      </c>
      <c r="I35" s="125"/>
      <c r="J35" s="238"/>
      <c r="K35" s="238"/>
      <c r="L35" s="238"/>
      <c r="M35" s="313">
        <f t="shared" si="4"/>
        <v>0</v>
      </c>
      <c r="N35" s="122"/>
      <c r="O35" s="121"/>
      <c r="P35" s="121"/>
      <c r="Q35" s="121"/>
      <c r="R35" s="223"/>
      <c r="S35" s="313">
        <f t="shared" si="5"/>
        <v>0</v>
      </c>
      <c r="T35" s="122"/>
      <c r="U35" s="121"/>
      <c r="V35" s="121"/>
      <c r="W35" s="313">
        <f t="shared" si="6"/>
        <v>0</v>
      </c>
      <c r="X35" s="125"/>
      <c r="Y35" s="122"/>
      <c r="Z35" s="313">
        <f t="shared" si="7"/>
        <v>0</v>
      </c>
      <c r="AA35" s="122"/>
      <c r="AB35" s="121"/>
      <c r="AC35" s="121"/>
      <c r="AD35" s="121"/>
      <c r="AE35" s="223"/>
      <c r="AF35" s="225">
        <f t="shared" si="1"/>
        <v>0</v>
      </c>
      <c r="AG35" s="122"/>
      <c r="AH35" s="121"/>
      <c r="AI35" s="121"/>
      <c r="AJ35" s="121"/>
      <c r="AK35" s="223"/>
      <c r="AL35" s="226">
        <f t="shared" si="2"/>
        <v>0</v>
      </c>
      <c r="AM35" s="122"/>
      <c r="AN35" s="121"/>
      <c r="AO35" s="121"/>
      <c r="AP35" s="117"/>
      <c r="AQ35" s="132">
        <f t="shared" si="3"/>
        <v>0</v>
      </c>
      <c r="AR35" s="205"/>
      <c r="AS35" s="204"/>
      <c r="AT35" s="117"/>
      <c r="AU35" s="117"/>
      <c r="AV35" s="117"/>
    </row>
    <row r="36" spans="3:43" ht="16.5" thickBot="1" thickTop="1">
      <c r="C36" s="175"/>
      <c r="AF36" s="176"/>
      <c r="AL36" s="176"/>
      <c r="AQ36" s="17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C14">
      <selection activeCell="L26" sqref="L26"/>
    </sheetView>
  </sheetViews>
  <sheetFormatPr defaultColWidth="11.421875" defaultRowHeight="15"/>
  <cols>
    <col min="1" max="1" width="6.00390625" style="57" customWidth="1"/>
    <col min="2" max="2" width="15.8515625" style="57" customWidth="1"/>
    <col min="3" max="3" width="37.28125" style="57" customWidth="1"/>
    <col min="4" max="11" width="6.421875" style="57" customWidth="1"/>
    <col min="12" max="12" width="7.28125" style="57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1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</row>
    <row r="2" spans="1:15" s="55" customFormat="1" ht="1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15" s="55" customFormat="1" ht="1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/>
      <c r="O3" s="54"/>
    </row>
    <row r="4" spans="1:15" s="55" customFormat="1" ht="12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4"/>
      <c r="O4" s="54"/>
    </row>
    <row r="5" spans="3:12" ht="11.25" customHeight="1">
      <c r="C5" s="396"/>
      <c r="D5" s="396"/>
      <c r="E5" s="396"/>
      <c r="F5" s="396"/>
      <c r="G5" s="396"/>
      <c r="H5" s="396"/>
      <c r="I5" s="396"/>
      <c r="J5" s="396"/>
      <c r="K5" s="58"/>
      <c r="L5" s="58"/>
    </row>
    <row r="6" spans="1:15" s="60" customFormat="1" ht="12.75">
      <c r="A6" s="59" t="s">
        <v>51</v>
      </c>
      <c r="C6" s="61" t="s">
        <v>89</v>
      </c>
      <c r="D6" s="62"/>
      <c r="E6" s="59" t="s">
        <v>52</v>
      </c>
      <c r="G6" s="397">
        <v>8</v>
      </c>
      <c r="H6" s="398"/>
      <c r="J6" s="63" t="s">
        <v>53</v>
      </c>
      <c r="L6" s="64"/>
      <c r="M6" s="399" t="s">
        <v>54</v>
      </c>
      <c r="N6" s="399"/>
      <c r="O6" s="399"/>
    </row>
    <row r="7" spans="1:15" s="60" customFormat="1" ht="3.75" customHeight="1">
      <c r="A7" s="59"/>
      <c r="C7" s="65"/>
      <c r="D7" s="62"/>
      <c r="E7" s="59"/>
      <c r="J7" s="59"/>
      <c r="L7" s="64"/>
      <c r="M7" s="64"/>
      <c r="N7" s="66"/>
      <c r="O7" s="66"/>
    </row>
    <row r="8" spans="1:15" s="60" customFormat="1" ht="12.75">
      <c r="A8" s="59" t="s">
        <v>55</v>
      </c>
      <c r="C8" s="67"/>
      <c r="D8" s="62"/>
      <c r="E8" s="59" t="s">
        <v>56</v>
      </c>
      <c r="G8" s="397">
        <v>1</v>
      </c>
      <c r="H8" s="398"/>
      <c r="J8" s="63" t="s">
        <v>0</v>
      </c>
      <c r="L8" s="64"/>
      <c r="M8" s="397">
        <v>79317934</v>
      </c>
      <c r="N8" s="400"/>
      <c r="O8" s="398"/>
    </row>
    <row r="9" spans="1:15" s="60" customFormat="1" ht="3.75" customHeight="1">
      <c r="A9" s="59"/>
      <c r="C9" s="65"/>
      <c r="D9" s="62"/>
      <c r="J9" s="59"/>
      <c r="L9" s="64"/>
      <c r="M9" s="64"/>
      <c r="N9" s="66"/>
      <c r="O9" s="66"/>
    </row>
    <row r="10" spans="1:15" s="60" customFormat="1" ht="12.75">
      <c r="A10" s="59" t="s">
        <v>57</v>
      </c>
      <c r="C10" s="68"/>
      <c r="D10" s="62"/>
      <c r="E10" s="64" t="s">
        <v>58</v>
      </c>
      <c r="H10" s="69"/>
      <c r="J10" s="63" t="s">
        <v>59</v>
      </c>
      <c r="L10" s="64"/>
      <c r="M10" s="70">
        <v>3752127</v>
      </c>
      <c r="N10" s="71" t="s">
        <v>60</v>
      </c>
      <c r="O10" s="69">
        <v>3124291921</v>
      </c>
    </row>
    <row r="11" spans="1:15" s="60" customFormat="1" ht="4.5" customHeight="1">
      <c r="A11" s="59"/>
      <c r="C11" s="65"/>
      <c r="D11" s="62"/>
      <c r="J11" s="59"/>
      <c r="L11" s="64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J12" s="63" t="s">
        <v>62</v>
      </c>
      <c r="L12" s="64"/>
      <c r="M12" s="401" t="s">
        <v>63</v>
      </c>
      <c r="N12" s="402"/>
      <c r="O12" s="402"/>
    </row>
    <row r="13" spans="3:15" ht="4.5" customHeight="1">
      <c r="C13" s="73"/>
      <c r="D13" s="74"/>
      <c r="J13" s="75"/>
      <c r="L13" s="76"/>
      <c r="M13" s="76"/>
      <c r="N13" s="77"/>
      <c r="O13" s="77"/>
    </row>
    <row r="14" ht="9.75" customHeight="1"/>
    <row r="15" spans="1:15" s="79" customFormat="1" ht="24" customHeight="1">
      <c r="A15" s="390" t="s">
        <v>64</v>
      </c>
      <c r="B15" s="390" t="s">
        <v>65</v>
      </c>
      <c r="C15" s="391" t="s">
        <v>66</v>
      </c>
      <c r="D15" s="393" t="s">
        <v>67</v>
      </c>
      <c r="E15" s="393"/>
      <c r="F15" s="393"/>
      <c r="G15" s="393"/>
      <c r="H15" s="393"/>
      <c r="I15" s="386">
        <v>0.6</v>
      </c>
      <c r="J15" s="394" t="s">
        <v>68</v>
      </c>
      <c r="K15" s="386">
        <v>0.4</v>
      </c>
      <c r="L15" s="388">
        <v>1</v>
      </c>
      <c r="M15" s="78" t="s">
        <v>69</v>
      </c>
      <c r="N15" s="389" t="s">
        <v>70</v>
      </c>
      <c r="O15" s="389" t="s">
        <v>71</v>
      </c>
    </row>
    <row r="16" spans="1:15" s="82" customFormat="1" ht="13.5" customHeight="1">
      <c r="A16" s="390"/>
      <c r="B16" s="390"/>
      <c r="C16" s="392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387"/>
      <c r="J16" s="395"/>
      <c r="K16" s="387"/>
      <c r="L16" s="388"/>
      <c r="M16" s="81" t="s">
        <v>72</v>
      </c>
      <c r="N16" s="389"/>
      <c r="O16" s="389"/>
    </row>
    <row r="17" spans="1:15" s="55" customFormat="1" ht="14.25">
      <c r="A17" s="83">
        <v>1</v>
      </c>
      <c r="B17" s="84"/>
      <c r="C17" s="170" t="s">
        <v>141</v>
      </c>
      <c r="D17" s="86">
        <v>4.5</v>
      </c>
      <c r="E17" s="86">
        <f>D17-0.3</f>
        <v>4.2</v>
      </c>
      <c r="F17" s="86">
        <f>D17+0.3</f>
        <v>4.8</v>
      </c>
      <c r="G17" s="86">
        <f>D17</f>
        <v>4.5</v>
      </c>
      <c r="H17" s="86">
        <f>D17</f>
        <v>4.5</v>
      </c>
      <c r="I17" s="87">
        <f>0.6*(D17+E17+F17+G17+H17)/5</f>
        <v>2.7</v>
      </c>
      <c r="J17" s="88">
        <f>D17</f>
        <v>4.5</v>
      </c>
      <c r="K17" s="89">
        <f>J17*0.4</f>
        <v>1.8</v>
      </c>
      <c r="L17" s="90">
        <f>J17</f>
        <v>4.5</v>
      </c>
      <c r="M17" s="91"/>
      <c r="N17" s="90" t="str">
        <f aca="true" t="shared" si="0" ref="N17:N46">IF(M17&gt;0,(L17+M17)/2,"NA")</f>
        <v>NA</v>
      </c>
      <c r="O17" s="92"/>
    </row>
    <row r="18" spans="1:15" s="55" customFormat="1" ht="12.75">
      <c r="A18" s="93">
        <v>2</v>
      </c>
      <c r="B18" s="84">
        <v>83450052010</v>
      </c>
      <c r="C18" s="171" t="s">
        <v>75</v>
      </c>
      <c r="D18" s="86">
        <v>4.7</v>
      </c>
      <c r="E18" s="86">
        <f aca="true" t="shared" si="1" ref="E18:E30">D18-0.3</f>
        <v>4.4</v>
      </c>
      <c r="F18" s="86">
        <f aca="true" t="shared" si="2" ref="F18:F30">D18+0.3</f>
        <v>5</v>
      </c>
      <c r="G18" s="86">
        <f aca="true" t="shared" si="3" ref="G18:G30">D18</f>
        <v>4.7</v>
      </c>
      <c r="H18" s="86">
        <f aca="true" t="shared" si="4" ref="H18:H30">D18</f>
        <v>4.7</v>
      </c>
      <c r="I18" s="87">
        <f aca="true" t="shared" si="5" ref="I18:I30">0.6*(D18+E18+F18+G18+H18)/5</f>
        <v>2.82</v>
      </c>
      <c r="J18" s="88">
        <f aca="true" t="shared" si="6" ref="J18:J30">D18</f>
        <v>4.7</v>
      </c>
      <c r="K18" s="89">
        <f aca="true" t="shared" si="7" ref="K18:K30">J18*0.4</f>
        <v>1.8800000000000001</v>
      </c>
      <c r="L18" s="90">
        <f aca="true" t="shared" si="8" ref="L18:L30">J18</f>
        <v>4.7</v>
      </c>
      <c r="M18" s="91"/>
      <c r="N18" s="90" t="str">
        <f t="shared" si="0"/>
        <v>NA</v>
      </c>
      <c r="O18" s="92"/>
    </row>
    <row r="19" spans="1:15" s="55" customFormat="1" ht="12.75">
      <c r="A19" s="83">
        <v>3</v>
      </c>
      <c r="B19" s="84">
        <v>83450072010</v>
      </c>
      <c r="C19" s="171" t="s">
        <v>76</v>
      </c>
      <c r="D19" s="86">
        <v>4.7</v>
      </c>
      <c r="E19" s="86">
        <f t="shared" si="1"/>
        <v>4.4</v>
      </c>
      <c r="F19" s="86">
        <f t="shared" si="2"/>
        <v>5</v>
      </c>
      <c r="G19" s="86">
        <f t="shared" si="3"/>
        <v>4.7</v>
      </c>
      <c r="H19" s="86">
        <f t="shared" si="4"/>
        <v>4.7</v>
      </c>
      <c r="I19" s="87">
        <f t="shared" si="5"/>
        <v>2.82</v>
      </c>
      <c r="J19" s="88">
        <f t="shared" si="6"/>
        <v>4.7</v>
      </c>
      <c r="K19" s="89">
        <f t="shared" si="7"/>
        <v>1.8800000000000001</v>
      </c>
      <c r="L19" s="90">
        <f t="shared" si="8"/>
        <v>4.7</v>
      </c>
      <c r="M19" s="91"/>
      <c r="N19" s="90" t="str">
        <f t="shared" si="0"/>
        <v>NA</v>
      </c>
      <c r="O19" s="92"/>
    </row>
    <row r="20" spans="1:15" s="55" customFormat="1" ht="12.75">
      <c r="A20" s="93">
        <v>4</v>
      </c>
      <c r="B20" s="84">
        <v>83450082010</v>
      </c>
      <c r="C20" s="171" t="s">
        <v>77</v>
      </c>
      <c r="D20" s="86">
        <v>4.6</v>
      </c>
      <c r="E20" s="86">
        <f t="shared" si="1"/>
        <v>4.3</v>
      </c>
      <c r="F20" s="86">
        <f t="shared" si="2"/>
        <v>4.8999999999999995</v>
      </c>
      <c r="G20" s="86">
        <f t="shared" si="3"/>
        <v>4.6</v>
      </c>
      <c r="H20" s="86">
        <f t="shared" si="4"/>
        <v>4.6</v>
      </c>
      <c r="I20" s="87">
        <f t="shared" si="5"/>
        <v>2.76</v>
      </c>
      <c r="J20" s="88">
        <f t="shared" si="6"/>
        <v>4.6</v>
      </c>
      <c r="K20" s="89">
        <f t="shared" si="7"/>
        <v>1.8399999999999999</v>
      </c>
      <c r="L20" s="90">
        <f t="shared" si="8"/>
        <v>4.6</v>
      </c>
      <c r="M20" s="91"/>
      <c r="N20" s="90" t="str">
        <f t="shared" si="0"/>
        <v>NA</v>
      </c>
      <c r="O20" s="92"/>
    </row>
    <row r="21" spans="1:15" s="55" customFormat="1" ht="12.75">
      <c r="A21" s="83">
        <v>5</v>
      </c>
      <c r="B21" s="84">
        <v>83450112010</v>
      </c>
      <c r="C21" s="171" t="s">
        <v>78</v>
      </c>
      <c r="D21" s="86">
        <v>4.7</v>
      </c>
      <c r="E21" s="86">
        <f t="shared" si="1"/>
        <v>4.4</v>
      </c>
      <c r="F21" s="86">
        <f t="shared" si="2"/>
        <v>5</v>
      </c>
      <c r="G21" s="86">
        <f t="shared" si="3"/>
        <v>4.7</v>
      </c>
      <c r="H21" s="86">
        <f t="shared" si="4"/>
        <v>4.7</v>
      </c>
      <c r="I21" s="87">
        <f t="shared" si="5"/>
        <v>2.82</v>
      </c>
      <c r="J21" s="88">
        <f t="shared" si="6"/>
        <v>4.7</v>
      </c>
      <c r="K21" s="89">
        <f t="shared" si="7"/>
        <v>1.8800000000000001</v>
      </c>
      <c r="L21" s="90">
        <f t="shared" si="8"/>
        <v>4.7</v>
      </c>
      <c r="M21" s="91"/>
      <c r="N21" s="90" t="str">
        <f t="shared" si="0"/>
        <v>NA</v>
      </c>
      <c r="O21" s="92"/>
    </row>
    <row r="22" spans="1:15" s="55" customFormat="1" ht="12.75">
      <c r="A22" s="93">
        <v>6</v>
      </c>
      <c r="B22" s="84">
        <v>83450122010</v>
      </c>
      <c r="C22" s="171" t="s">
        <v>79</v>
      </c>
      <c r="D22" s="86">
        <v>4.6</v>
      </c>
      <c r="E22" s="86">
        <f t="shared" si="1"/>
        <v>4.3</v>
      </c>
      <c r="F22" s="86">
        <f t="shared" si="2"/>
        <v>4.8999999999999995</v>
      </c>
      <c r="G22" s="86">
        <f t="shared" si="3"/>
        <v>4.6</v>
      </c>
      <c r="H22" s="86">
        <f t="shared" si="4"/>
        <v>4.6</v>
      </c>
      <c r="I22" s="87">
        <f t="shared" si="5"/>
        <v>2.76</v>
      </c>
      <c r="J22" s="88">
        <f t="shared" si="6"/>
        <v>4.6</v>
      </c>
      <c r="K22" s="89">
        <f t="shared" si="7"/>
        <v>1.8399999999999999</v>
      </c>
      <c r="L22" s="90">
        <f t="shared" si="8"/>
        <v>4.6</v>
      </c>
      <c r="M22" s="91"/>
      <c r="N22" s="90" t="str">
        <f t="shared" si="0"/>
        <v>NA</v>
      </c>
      <c r="O22" s="92"/>
    </row>
    <row r="23" spans="1:15" s="55" customFormat="1" ht="12.75">
      <c r="A23" s="83">
        <v>7</v>
      </c>
      <c r="B23" s="84">
        <v>83451122010</v>
      </c>
      <c r="C23" s="171" t="s">
        <v>80</v>
      </c>
      <c r="D23" s="86">
        <v>4.5</v>
      </c>
      <c r="E23" s="86">
        <f t="shared" si="1"/>
        <v>4.2</v>
      </c>
      <c r="F23" s="86">
        <f t="shared" si="2"/>
        <v>4.8</v>
      </c>
      <c r="G23" s="86">
        <f t="shared" si="3"/>
        <v>4.5</v>
      </c>
      <c r="H23" s="86">
        <f t="shared" si="4"/>
        <v>4.5</v>
      </c>
      <c r="I23" s="87">
        <f t="shared" si="5"/>
        <v>2.7</v>
      </c>
      <c r="J23" s="88">
        <f t="shared" si="6"/>
        <v>4.5</v>
      </c>
      <c r="K23" s="89">
        <f t="shared" si="7"/>
        <v>1.8</v>
      </c>
      <c r="L23" s="90">
        <f t="shared" si="8"/>
        <v>4.5</v>
      </c>
      <c r="M23" s="91"/>
      <c r="N23" s="90" t="str">
        <f t="shared" si="0"/>
        <v>NA</v>
      </c>
      <c r="O23" s="92"/>
    </row>
    <row r="24" spans="1:15" s="55" customFormat="1" ht="12.75">
      <c r="A24" s="93">
        <v>8</v>
      </c>
      <c r="B24" s="84">
        <v>83450982010</v>
      </c>
      <c r="C24" s="171" t="s">
        <v>82</v>
      </c>
      <c r="D24" s="86">
        <v>4.4</v>
      </c>
      <c r="E24" s="86">
        <f t="shared" si="1"/>
        <v>4.1000000000000005</v>
      </c>
      <c r="F24" s="86">
        <f t="shared" si="2"/>
        <v>4.7</v>
      </c>
      <c r="G24" s="86">
        <f t="shared" si="3"/>
        <v>4.4</v>
      </c>
      <c r="H24" s="86">
        <f t="shared" si="4"/>
        <v>4.4</v>
      </c>
      <c r="I24" s="87">
        <f t="shared" si="5"/>
        <v>2.6399999999999997</v>
      </c>
      <c r="J24" s="88">
        <f t="shared" si="6"/>
        <v>4.4</v>
      </c>
      <c r="K24" s="89">
        <f t="shared" si="7"/>
        <v>1.7600000000000002</v>
      </c>
      <c r="L24" s="90">
        <f t="shared" si="8"/>
        <v>4.4</v>
      </c>
      <c r="M24" s="91"/>
      <c r="N24" s="90" t="str">
        <f t="shared" si="0"/>
        <v>NA</v>
      </c>
      <c r="O24" s="92"/>
    </row>
    <row r="25" spans="1:15" s="102" customFormat="1" ht="12.75">
      <c r="A25" s="83">
        <v>9</v>
      </c>
      <c r="B25" s="84">
        <v>83451052010</v>
      </c>
      <c r="C25" s="171" t="s">
        <v>83</v>
      </c>
      <c r="D25" s="95">
        <v>4.4</v>
      </c>
      <c r="E25" s="86">
        <f t="shared" si="1"/>
        <v>4.1000000000000005</v>
      </c>
      <c r="F25" s="86">
        <f t="shared" si="2"/>
        <v>4.7</v>
      </c>
      <c r="G25" s="86">
        <f t="shared" si="3"/>
        <v>4.4</v>
      </c>
      <c r="H25" s="86">
        <f t="shared" si="4"/>
        <v>4.4</v>
      </c>
      <c r="I25" s="87">
        <f t="shared" si="5"/>
        <v>2.6399999999999997</v>
      </c>
      <c r="J25" s="88">
        <f t="shared" si="6"/>
        <v>4.4</v>
      </c>
      <c r="K25" s="89">
        <f t="shared" si="7"/>
        <v>1.7600000000000002</v>
      </c>
      <c r="L25" s="90">
        <f t="shared" si="8"/>
        <v>4.4</v>
      </c>
      <c r="M25" s="100"/>
      <c r="N25" s="99" t="str">
        <f t="shared" si="0"/>
        <v>NA</v>
      </c>
      <c r="O25" s="101"/>
    </row>
    <row r="26" spans="1:15" s="102" customFormat="1" ht="12.75">
      <c r="A26" s="93">
        <v>10</v>
      </c>
      <c r="B26" s="84">
        <v>83451442010</v>
      </c>
      <c r="C26" s="171" t="s">
        <v>84</v>
      </c>
      <c r="D26" s="95">
        <v>4.8</v>
      </c>
      <c r="E26" s="86">
        <f t="shared" si="1"/>
        <v>4.5</v>
      </c>
      <c r="F26" s="86">
        <f t="shared" si="2"/>
        <v>5.1</v>
      </c>
      <c r="G26" s="86">
        <f t="shared" si="3"/>
        <v>4.8</v>
      </c>
      <c r="H26" s="86">
        <f t="shared" si="4"/>
        <v>4.8</v>
      </c>
      <c r="I26" s="87">
        <f t="shared" si="5"/>
        <v>2.88</v>
      </c>
      <c r="J26" s="88">
        <f t="shared" si="6"/>
        <v>4.8</v>
      </c>
      <c r="K26" s="89">
        <f t="shared" si="7"/>
        <v>1.92</v>
      </c>
      <c r="L26" s="90">
        <f t="shared" si="8"/>
        <v>4.8</v>
      </c>
      <c r="M26" s="100"/>
      <c r="N26" s="99" t="str">
        <f t="shared" si="0"/>
        <v>NA</v>
      </c>
      <c r="O26" s="101"/>
    </row>
    <row r="27" spans="1:15" s="102" customFormat="1" ht="12.75">
      <c r="A27" s="83">
        <v>11</v>
      </c>
      <c r="B27" s="84">
        <v>83451132010</v>
      </c>
      <c r="C27" s="171" t="s">
        <v>85</v>
      </c>
      <c r="D27" s="95">
        <v>4.8</v>
      </c>
      <c r="E27" s="86">
        <f t="shared" si="1"/>
        <v>4.5</v>
      </c>
      <c r="F27" s="86">
        <f t="shared" si="2"/>
        <v>5.1</v>
      </c>
      <c r="G27" s="86">
        <f t="shared" si="3"/>
        <v>4.8</v>
      </c>
      <c r="H27" s="86">
        <f t="shared" si="4"/>
        <v>4.8</v>
      </c>
      <c r="I27" s="87">
        <f t="shared" si="5"/>
        <v>2.88</v>
      </c>
      <c r="J27" s="88">
        <f t="shared" si="6"/>
        <v>4.8</v>
      </c>
      <c r="K27" s="89">
        <f t="shared" si="7"/>
        <v>1.92</v>
      </c>
      <c r="L27" s="90">
        <f t="shared" si="8"/>
        <v>4.8</v>
      </c>
      <c r="M27" s="100"/>
      <c r="N27" s="99" t="str">
        <f t="shared" si="0"/>
        <v>NA</v>
      </c>
      <c r="O27" s="101"/>
    </row>
    <row r="28" spans="1:15" s="102" customFormat="1" ht="12.75">
      <c r="A28" s="93">
        <v>12</v>
      </c>
      <c r="B28" s="84">
        <v>83451072010</v>
      </c>
      <c r="C28" s="171" t="s">
        <v>86</v>
      </c>
      <c r="D28" s="95">
        <v>3</v>
      </c>
      <c r="E28" s="86">
        <f t="shared" si="1"/>
        <v>2.7</v>
      </c>
      <c r="F28" s="86">
        <f t="shared" si="2"/>
        <v>3.3</v>
      </c>
      <c r="G28" s="86">
        <f t="shared" si="3"/>
        <v>3</v>
      </c>
      <c r="H28" s="86">
        <f t="shared" si="4"/>
        <v>3</v>
      </c>
      <c r="I28" s="87">
        <f t="shared" si="5"/>
        <v>1.8</v>
      </c>
      <c r="J28" s="88">
        <f t="shared" si="6"/>
        <v>3</v>
      </c>
      <c r="K28" s="89">
        <f t="shared" si="7"/>
        <v>1.2000000000000002</v>
      </c>
      <c r="L28" s="90">
        <f t="shared" si="8"/>
        <v>3</v>
      </c>
      <c r="M28" s="100"/>
      <c r="N28" s="99" t="str">
        <f t="shared" si="0"/>
        <v>NA</v>
      </c>
      <c r="O28" s="101"/>
    </row>
    <row r="29" spans="1:15" s="102" customFormat="1" ht="12.75">
      <c r="A29" s="83">
        <v>13</v>
      </c>
      <c r="B29" s="84">
        <v>83450432010</v>
      </c>
      <c r="C29" s="171" t="s">
        <v>87</v>
      </c>
      <c r="D29" s="86">
        <v>4.6</v>
      </c>
      <c r="E29" s="86">
        <f t="shared" si="1"/>
        <v>4.3</v>
      </c>
      <c r="F29" s="86">
        <f t="shared" si="2"/>
        <v>4.8999999999999995</v>
      </c>
      <c r="G29" s="86">
        <f t="shared" si="3"/>
        <v>4.6</v>
      </c>
      <c r="H29" s="86">
        <f t="shared" si="4"/>
        <v>4.6</v>
      </c>
      <c r="I29" s="87">
        <f t="shared" si="5"/>
        <v>2.76</v>
      </c>
      <c r="J29" s="88">
        <f t="shared" si="6"/>
        <v>4.6</v>
      </c>
      <c r="K29" s="89">
        <f t="shared" si="7"/>
        <v>1.8399999999999999</v>
      </c>
      <c r="L29" s="90">
        <f t="shared" si="8"/>
        <v>4.6</v>
      </c>
      <c r="M29" s="100"/>
      <c r="N29" s="99" t="str">
        <f t="shared" si="0"/>
        <v>NA</v>
      </c>
      <c r="O29" s="101"/>
    </row>
    <row r="30" spans="1:15" s="102" customFormat="1" ht="12.75">
      <c r="A30" s="93">
        <v>14</v>
      </c>
      <c r="B30" s="84">
        <v>83451092010</v>
      </c>
      <c r="C30" s="171" t="s">
        <v>88</v>
      </c>
      <c r="D30" s="95">
        <v>4.5</v>
      </c>
      <c r="E30" s="86">
        <f t="shared" si="1"/>
        <v>4.2</v>
      </c>
      <c r="F30" s="86">
        <f t="shared" si="2"/>
        <v>4.8</v>
      </c>
      <c r="G30" s="86">
        <f t="shared" si="3"/>
        <v>4.5</v>
      </c>
      <c r="H30" s="86">
        <f t="shared" si="4"/>
        <v>4.5</v>
      </c>
      <c r="I30" s="87">
        <f t="shared" si="5"/>
        <v>2.7</v>
      </c>
      <c r="J30" s="88">
        <f t="shared" si="6"/>
        <v>4.5</v>
      </c>
      <c r="K30" s="89">
        <f t="shared" si="7"/>
        <v>1.8</v>
      </c>
      <c r="L30" s="90">
        <f t="shared" si="8"/>
        <v>4.5</v>
      </c>
      <c r="M30" s="100"/>
      <c r="N30" s="99" t="str">
        <f t="shared" si="0"/>
        <v>NA</v>
      </c>
      <c r="O30" s="101"/>
    </row>
    <row r="31" spans="1:15" s="102" customFormat="1" ht="12.75">
      <c r="A31" s="83">
        <v>15</v>
      </c>
      <c r="B31" s="84"/>
      <c r="C31" s="85"/>
      <c r="D31" s="95"/>
      <c r="E31" s="95"/>
      <c r="F31" s="95"/>
      <c r="G31" s="95"/>
      <c r="H31" s="96"/>
      <c r="I31" s="97"/>
      <c r="J31" s="95"/>
      <c r="K31" s="98"/>
      <c r="L31" s="99"/>
      <c r="M31" s="100"/>
      <c r="N31" s="99" t="str">
        <f t="shared" si="0"/>
        <v>NA</v>
      </c>
      <c r="O31" s="101"/>
    </row>
    <row r="32" spans="1:15" s="102" customFormat="1" ht="12.75">
      <c r="A32" s="93">
        <v>16</v>
      </c>
      <c r="B32" s="84"/>
      <c r="C32" s="85"/>
      <c r="D32" s="86"/>
      <c r="E32" s="86"/>
      <c r="F32" s="86"/>
      <c r="G32" s="86"/>
      <c r="H32" s="86"/>
      <c r="I32" s="86"/>
      <c r="J32" s="88"/>
      <c r="K32" s="89"/>
      <c r="L32" s="90"/>
      <c r="M32" s="91"/>
      <c r="N32" s="90" t="str">
        <f t="shared" si="0"/>
        <v>NA</v>
      </c>
      <c r="O32" s="92"/>
    </row>
    <row r="33" spans="1:15" s="102" customFormat="1" ht="12.75">
      <c r="A33" s="83">
        <v>17</v>
      </c>
      <c r="B33" s="84"/>
      <c r="C33" s="85"/>
      <c r="D33" s="95"/>
      <c r="E33" s="95"/>
      <c r="F33" s="95"/>
      <c r="G33" s="95"/>
      <c r="H33" s="95"/>
      <c r="I33" s="97"/>
      <c r="J33" s="95"/>
      <c r="K33" s="98"/>
      <c r="L33" s="99"/>
      <c r="M33" s="100"/>
      <c r="N33" s="99" t="str">
        <f t="shared" si="0"/>
        <v>NA</v>
      </c>
      <c r="O33" s="101"/>
    </row>
    <row r="34" spans="1:15" s="102" customFormat="1" ht="12.75">
      <c r="A34" s="93">
        <v>18</v>
      </c>
      <c r="B34" s="84"/>
      <c r="C34" s="85"/>
      <c r="D34" s="86"/>
      <c r="E34" s="86"/>
      <c r="F34" s="86"/>
      <c r="G34" s="86"/>
      <c r="H34" s="86"/>
      <c r="I34" s="97"/>
      <c r="J34" s="95"/>
      <c r="K34" s="98"/>
      <c r="L34" s="99"/>
      <c r="M34" s="100"/>
      <c r="N34" s="99" t="str">
        <f t="shared" si="0"/>
        <v>NA</v>
      </c>
      <c r="O34" s="101"/>
    </row>
    <row r="35" spans="1:15" s="102" customFormat="1" ht="14.25">
      <c r="A35" s="83">
        <v>19</v>
      </c>
      <c r="B35" s="84"/>
      <c r="C35" s="201"/>
      <c r="D35" s="86"/>
      <c r="E35" s="86"/>
      <c r="F35" s="86"/>
      <c r="G35" s="86"/>
      <c r="H35" s="86"/>
      <c r="I35" s="97"/>
      <c r="J35" s="95"/>
      <c r="K35" s="98"/>
      <c r="L35" s="99"/>
      <c r="M35" s="100"/>
      <c r="N35" s="99" t="str">
        <f t="shared" si="0"/>
        <v>NA</v>
      </c>
      <c r="O35" s="101"/>
    </row>
    <row r="36" spans="1:15" s="102" customFormat="1" ht="14.25">
      <c r="A36" s="93">
        <v>20</v>
      </c>
      <c r="B36" s="84"/>
      <c r="C36" s="201"/>
      <c r="D36" s="95"/>
      <c r="E36" s="95"/>
      <c r="F36" s="95"/>
      <c r="G36" s="95"/>
      <c r="H36" s="96"/>
      <c r="I36" s="97"/>
      <c r="J36" s="95"/>
      <c r="K36" s="98"/>
      <c r="L36" s="99"/>
      <c r="M36" s="100"/>
      <c r="N36" s="99" t="str">
        <f t="shared" si="0"/>
        <v>NA</v>
      </c>
      <c r="O36" s="101"/>
    </row>
    <row r="37" spans="1:15" s="102" customFormat="1" ht="14.25">
      <c r="A37" s="83">
        <v>21</v>
      </c>
      <c r="B37" s="84"/>
      <c r="C37" s="201"/>
      <c r="D37" s="86"/>
      <c r="E37" s="86"/>
      <c r="F37" s="86"/>
      <c r="G37" s="86"/>
      <c r="H37" s="86"/>
      <c r="I37" s="97"/>
      <c r="J37" s="95"/>
      <c r="K37" s="98"/>
      <c r="L37" s="99"/>
      <c r="M37" s="100"/>
      <c r="N37" s="99" t="str">
        <f t="shared" si="0"/>
        <v>NA</v>
      </c>
      <c r="O37" s="101"/>
    </row>
    <row r="38" spans="1:15" s="55" customFormat="1" ht="14.25">
      <c r="A38" s="93">
        <v>22</v>
      </c>
      <c r="B38" s="84"/>
      <c r="C38" s="201"/>
      <c r="D38" s="95"/>
      <c r="E38" s="95"/>
      <c r="F38" s="95"/>
      <c r="G38" s="95"/>
      <c r="H38" s="96"/>
      <c r="I38" s="97"/>
      <c r="J38" s="95"/>
      <c r="K38" s="98"/>
      <c r="L38" s="99"/>
      <c r="M38" s="100">
        <v>3.1</v>
      </c>
      <c r="N38" s="99">
        <f t="shared" si="0"/>
        <v>1.55</v>
      </c>
      <c r="O38" s="101"/>
    </row>
    <row r="39" spans="1:15" s="55" customFormat="1" ht="14.25">
      <c r="A39" s="83">
        <v>23</v>
      </c>
      <c r="B39" s="103"/>
      <c r="C39" s="201"/>
      <c r="D39" s="88"/>
      <c r="E39" s="86"/>
      <c r="F39" s="86"/>
      <c r="G39" s="86"/>
      <c r="H39" s="94"/>
      <c r="I39" s="87"/>
      <c r="J39" s="88"/>
      <c r="K39" s="89"/>
      <c r="L39" s="90"/>
      <c r="M39" s="91"/>
      <c r="N39" s="90" t="str">
        <f t="shared" si="0"/>
        <v>NA</v>
      </c>
      <c r="O39" s="92"/>
    </row>
    <row r="40" spans="1:15" s="55" customFormat="1" ht="14.25">
      <c r="A40" s="93">
        <v>24</v>
      </c>
      <c r="B40" s="84"/>
      <c r="C40" s="201"/>
      <c r="D40" s="88"/>
      <c r="E40" s="86"/>
      <c r="F40" s="86"/>
      <c r="G40" s="86"/>
      <c r="H40" s="94"/>
      <c r="I40" s="87"/>
      <c r="J40" s="88"/>
      <c r="K40" s="89"/>
      <c r="L40" s="90"/>
      <c r="M40" s="91"/>
      <c r="N40" s="90" t="str">
        <f t="shared" si="0"/>
        <v>NA</v>
      </c>
      <c r="O40" s="92"/>
    </row>
    <row r="41" spans="1:15" s="55" customFormat="1" ht="14.25">
      <c r="A41" s="83">
        <v>25</v>
      </c>
      <c r="B41" s="84"/>
      <c r="C41" s="201"/>
      <c r="D41" s="88"/>
      <c r="E41" s="86"/>
      <c r="F41" s="86"/>
      <c r="G41" s="86"/>
      <c r="H41" s="94"/>
      <c r="I41" s="87"/>
      <c r="J41" s="88"/>
      <c r="K41" s="89"/>
      <c r="L41" s="90"/>
      <c r="M41" s="91"/>
      <c r="N41" s="90" t="str">
        <f t="shared" si="0"/>
        <v>NA</v>
      </c>
      <c r="O41" s="92"/>
    </row>
    <row r="42" spans="1:15" s="55" customFormat="1" ht="12.75">
      <c r="A42" s="93">
        <v>26</v>
      </c>
      <c r="B42" s="84"/>
      <c r="C42" s="202"/>
      <c r="D42" s="88"/>
      <c r="E42" s="86"/>
      <c r="F42" s="86"/>
      <c r="G42" s="86"/>
      <c r="H42" s="94"/>
      <c r="I42" s="87"/>
      <c r="J42" s="88"/>
      <c r="K42" s="89"/>
      <c r="L42" s="90"/>
      <c r="M42" s="91"/>
      <c r="N42" s="90" t="str">
        <f t="shared" si="0"/>
        <v>NA</v>
      </c>
      <c r="O42" s="92"/>
    </row>
    <row r="43" spans="1:15" s="55" customFormat="1" ht="12.75">
      <c r="A43" s="83">
        <v>27</v>
      </c>
      <c r="B43" s="84"/>
      <c r="C43" s="202"/>
      <c r="D43" s="88"/>
      <c r="E43" s="86"/>
      <c r="F43" s="86"/>
      <c r="G43" s="86"/>
      <c r="H43" s="94"/>
      <c r="I43" s="87"/>
      <c r="J43" s="88"/>
      <c r="K43" s="89"/>
      <c r="L43" s="90"/>
      <c r="M43" s="91"/>
      <c r="N43" s="90" t="str">
        <f t="shared" si="0"/>
        <v>NA</v>
      </c>
      <c r="O43" s="92"/>
    </row>
    <row r="44" spans="1:15" s="55" customFormat="1" ht="12.75">
      <c r="A44" s="93">
        <v>28</v>
      </c>
      <c r="B44" s="84"/>
      <c r="C44" s="202"/>
      <c r="D44" s="86"/>
      <c r="E44" s="86"/>
      <c r="F44" s="86"/>
      <c r="G44" s="86"/>
      <c r="H44" s="86"/>
      <c r="I44" s="87"/>
      <c r="J44" s="88"/>
      <c r="K44" s="89"/>
      <c r="L44" s="90"/>
      <c r="M44" s="91"/>
      <c r="N44" s="90" t="str">
        <f t="shared" si="0"/>
        <v>NA</v>
      </c>
      <c r="O44" s="92"/>
    </row>
    <row r="45" spans="1:15" s="55" customFormat="1" ht="12.75">
      <c r="A45" s="83">
        <v>29</v>
      </c>
      <c r="B45" s="84"/>
      <c r="C45" s="202"/>
      <c r="D45" s="86"/>
      <c r="E45" s="86"/>
      <c r="F45" s="86"/>
      <c r="G45" s="86"/>
      <c r="H45" s="86"/>
      <c r="I45" s="86"/>
      <c r="J45" s="88"/>
      <c r="K45" s="89"/>
      <c r="L45" s="90"/>
      <c r="M45" s="91"/>
      <c r="N45" s="90" t="str">
        <f t="shared" si="0"/>
        <v>NA</v>
      </c>
      <c r="O45" s="92"/>
    </row>
    <row r="46" spans="1:15" s="55" customFormat="1" ht="12.75">
      <c r="A46" s="93">
        <v>30</v>
      </c>
      <c r="B46" s="84"/>
      <c r="C46" s="202"/>
      <c r="D46" s="86"/>
      <c r="E46" s="86"/>
      <c r="F46" s="86"/>
      <c r="G46" s="86"/>
      <c r="H46" s="86"/>
      <c r="I46" s="86"/>
      <c r="J46" s="88"/>
      <c r="K46" s="89"/>
      <c r="L46" s="90"/>
      <c r="M46" s="91"/>
      <c r="N46" s="90" t="str">
        <f t="shared" si="0"/>
        <v>NA</v>
      </c>
      <c r="O46" s="92"/>
    </row>
    <row r="49" spans="1:15" s="104" customFormat="1" ht="12" customHeight="1">
      <c r="A49" s="77" t="s">
        <v>73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s="104" customFormat="1" ht="22.5" customHeight="1">
      <c r="A50" s="7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3:13" s="104" customFormat="1" ht="13.5" customHeight="1">
      <c r="C51" s="107"/>
      <c r="D51" s="105"/>
      <c r="E51" s="105"/>
      <c r="F51" s="105"/>
      <c r="G51" s="105"/>
      <c r="H51" s="105"/>
      <c r="I51" s="108"/>
      <c r="J51" s="109"/>
      <c r="K51" s="109"/>
      <c r="L51" s="109"/>
      <c r="M51" s="109"/>
    </row>
    <row r="52" s="104" customFormat="1" ht="15">
      <c r="D52" s="77" t="s">
        <v>74</v>
      </c>
    </row>
    <row r="53" spans="1:15" ht="15">
      <c r="A53" s="104"/>
      <c r="B53" s="104"/>
      <c r="C53" s="104"/>
      <c r="D53" s="7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</sheetData>
  <sheetProtection/>
  <protectedRanges>
    <protectedRange password="E963" sqref="I33:I44 I31" name="F?rmulas 1_1"/>
    <protectedRange password="E963" sqref="I17:I30" name="F?rmulas 1_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6"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32:I32 E45:I46 E33:H44 D17:D46 E17:H31">
      <formula1>0</formula1>
      <formula2>5</formula2>
    </dataValidation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46">
      <formula1>0</formula1>
      <formula2>5</formula2>
    </dataValidation>
    <dataValidation type="textLength" allowBlank="1" showInputMessage="1" showErrorMessage="1" promptTitle="CODIGO ESTUDIANTIL" prompt="Por favor digite el código del estudiante con el 0 inicial, esta celda solo permite el ingreso de los códigos completos, recuerde que tienen 12 dígitos" errorTitle="CODIGO ERRÓNEO" error="Verifique el código ingresado, recuerde que tiene 12 dígitos con el 0 inicial, esta celda no admite valores de documento de identificación." sqref="B17:B46">
      <formula1>11</formula1>
      <formula2>12</formula2>
    </dataValidation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2">
      <selection activeCell="I17" sqref="I17:L41"/>
    </sheetView>
  </sheetViews>
  <sheetFormatPr defaultColWidth="11.421875" defaultRowHeight="15"/>
  <cols>
    <col min="1" max="1" width="6.00390625" style="57" customWidth="1"/>
    <col min="2" max="2" width="18.421875" style="57" customWidth="1"/>
    <col min="3" max="3" width="37.28125" style="57" customWidth="1"/>
    <col min="4" max="11" width="6.421875" style="57" customWidth="1"/>
    <col min="12" max="12" width="7.28125" style="57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1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</row>
    <row r="2" spans="1:15" s="55" customFormat="1" ht="1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15" s="55" customFormat="1" ht="1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/>
      <c r="O3" s="54"/>
    </row>
    <row r="4" spans="1:15" s="55" customFormat="1" ht="12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4"/>
      <c r="O4" s="54"/>
    </row>
    <row r="5" spans="3:12" ht="11.25" customHeight="1">
      <c r="C5" s="396"/>
      <c r="D5" s="396"/>
      <c r="E5" s="396"/>
      <c r="F5" s="396"/>
      <c r="G5" s="396"/>
      <c r="H5" s="396"/>
      <c r="I5" s="396"/>
      <c r="J5" s="396"/>
      <c r="K5" s="58"/>
      <c r="L5" s="58"/>
    </row>
    <row r="6" spans="1:15" s="60" customFormat="1" ht="12.75">
      <c r="A6" s="59" t="s">
        <v>51</v>
      </c>
      <c r="C6" s="61" t="s">
        <v>90</v>
      </c>
      <c r="D6" s="62"/>
      <c r="E6" s="59" t="s">
        <v>52</v>
      </c>
      <c r="G6" s="397">
        <v>2</v>
      </c>
      <c r="H6" s="398"/>
      <c r="J6" s="63" t="s">
        <v>53</v>
      </c>
      <c r="L6" s="64"/>
      <c r="M6" s="399" t="s">
        <v>54</v>
      </c>
      <c r="N6" s="399"/>
      <c r="O6" s="399"/>
    </row>
    <row r="7" spans="1:15" s="60" customFormat="1" ht="3.75" customHeight="1">
      <c r="A7" s="59"/>
      <c r="C7" s="65"/>
      <c r="D7" s="62"/>
      <c r="E7" s="59"/>
      <c r="J7" s="59"/>
      <c r="L7" s="64"/>
      <c r="M7" s="64"/>
      <c r="N7" s="66"/>
      <c r="O7" s="66"/>
    </row>
    <row r="8" spans="1:15" s="60" customFormat="1" ht="12.75">
      <c r="A8" s="59" t="s">
        <v>55</v>
      </c>
      <c r="C8" s="67" t="s">
        <v>113</v>
      </c>
      <c r="D8" s="62"/>
      <c r="E8" s="59" t="s">
        <v>56</v>
      </c>
      <c r="G8" s="397">
        <v>1</v>
      </c>
      <c r="H8" s="398"/>
      <c r="J8" s="63" t="s">
        <v>0</v>
      </c>
      <c r="L8" s="64"/>
      <c r="M8" s="397">
        <v>79317934</v>
      </c>
      <c r="N8" s="400"/>
      <c r="O8" s="398"/>
    </row>
    <row r="9" spans="1:15" s="60" customFormat="1" ht="3.75" customHeight="1">
      <c r="A9" s="59"/>
      <c r="C9" s="65"/>
      <c r="D9" s="62"/>
      <c r="J9" s="59"/>
      <c r="L9" s="64"/>
      <c r="M9" s="64"/>
      <c r="N9" s="66"/>
      <c r="O9" s="66"/>
    </row>
    <row r="10" spans="1:15" s="60" customFormat="1" ht="12.75">
      <c r="A10" s="59" t="s">
        <v>57</v>
      </c>
      <c r="C10" s="68" t="s">
        <v>114</v>
      </c>
      <c r="D10" s="62"/>
      <c r="E10" s="64" t="s">
        <v>58</v>
      </c>
      <c r="H10" s="69"/>
      <c r="J10" s="63" t="s">
        <v>59</v>
      </c>
      <c r="L10" s="64"/>
      <c r="M10" s="70">
        <v>3752127</v>
      </c>
      <c r="N10" s="71" t="s">
        <v>60</v>
      </c>
      <c r="O10" s="69">
        <v>3124291921</v>
      </c>
    </row>
    <row r="11" spans="1:15" s="60" customFormat="1" ht="4.5" customHeight="1">
      <c r="A11" s="59"/>
      <c r="C11" s="65"/>
      <c r="D11" s="62"/>
      <c r="J11" s="59"/>
      <c r="L11" s="64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J12" s="63" t="s">
        <v>62</v>
      </c>
      <c r="L12" s="64"/>
      <c r="M12" s="401" t="s">
        <v>63</v>
      </c>
      <c r="N12" s="402"/>
      <c r="O12" s="402"/>
    </row>
    <row r="13" spans="3:15" ht="4.5" customHeight="1">
      <c r="C13" s="73"/>
      <c r="D13" s="74"/>
      <c r="J13" s="75"/>
      <c r="L13" s="76"/>
      <c r="M13" s="76"/>
      <c r="N13" s="77"/>
      <c r="O13" s="77"/>
    </row>
    <row r="14" ht="9.75" customHeight="1"/>
    <row r="15" spans="1:15" s="79" customFormat="1" ht="24" customHeight="1">
      <c r="A15" s="390" t="s">
        <v>64</v>
      </c>
      <c r="B15" s="390" t="s">
        <v>65</v>
      </c>
      <c r="C15" s="391" t="s">
        <v>66</v>
      </c>
      <c r="D15" s="393" t="s">
        <v>67</v>
      </c>
      <c r="E15" s="393"/>
      <c r="F15" s="393"/>
      <c r="G15" s="393"/>
      <c r="H15" s="393"/>
      <c r="I15" s="386">
        <v>0.6</v>
      </c>
      <c r="J15" s="394" t="s">
        <v>68</v>
      </c>
      <c r="K15" s="386">
        <v>0.4</v>
      </c>
      <c r="L15" s="388">
        <v>1</v>
      </c>
      <c r="M15" s="78" t="s">
        <v>69</v>
      </c>
      <c r="N15" s="389" t="s">
        <v>70</v>
      </c>
      <c r="O15" s="389" t="s">
        <v>71</v>
      </c>
    </row>
    <row r="16" spans="1:15" s="82" customFormat="1" ht="13.5" customHeight="1">
      <c r="A16" s="390"/>
      <c r="B16" s="390"/>
      <c r="C16" s="392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387"/>
      <c r="J16" s="395"/>
      <c r="K16" s="387"/>
      <c r="L16" s="388"/>
      <c r="M16" s="81" t="s">
        <v>72</v>
      </c>
      <c r="N16" s="389"/>
      <c r="O16" s="389"/>
    </row>
    <row r="17" spans="1:15" s="55" customFormat="1" ht="15">
      <c r="A17" s="83">
        <v>1</v>
      </c>
      <c r="B17" s="111"/>
      <c r="C17" s="178" t="s">
        <v>150</v>
      </c>
      <c r="D17" s="86">
        <v>3.45</v>
      </c>
      <c r="E17" s="86">
        <f>D17-0.3</f>
        <v>3.1500000000000004</v>
      </c>
      <c r="F17" s="86">
        <f>0.3</f>
        <v>0.3</v>
      </c>
      <c r="G17" s="86">
        <f>D17-0.5</f>
        <v>2.95</v>
      </c>
      <c r="H17" s="86">
        <f>D17+0.5</f>
        <v>3.95</v>
      </c>
      <c r="I17" s="87">
        <f>D17*0.6</f>
        <v>2.07</v>
      </c>
      <c r="J17" s="88">
        <f>D17</f>
        <v>3.45</v>
      </c>
      <c r="K17" s="89">
        <f>D17*0.4</f>
        <v>1.3800000000000001</v>
      </c>
      <c r="L17" s="90">
        <f>K17+I17</f>
        <v>3.45</v>
      </c>
      <c r="M17" s="91"/>
      <c r="N17" s="90" t="str">
        <f aca="true" t="shared" si="0" ref="N17:N46">IF(M17&gt;0,(L17+M17)/2,"NA")</f>
        <v>NA</v>
      </c>
      <c r="O17" s="92"/>
    </row>
    <row r="18" spans="1:15" s="55" customFormat="1" ht="15">
      <c r="A18" s="93">
        <v>2</v>
      </c>
      <c r="B18" s="111"/>
      <c r="C18" s="178" t="s">
        <v>158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f aca="true" t="shared" si="1" ref="I18:I41">D18*0.6</f>
        <v>0</v>
      </c>
      <c r="J18" s="88">
        <f aca="true" t="shared" si="2" ref="J18:J41">D18</f>
        <v>0</v>
      </c>
      <c r="K18" s="89">
        <f aca="true" t="shared" si="3" ref="K18:K41">D18*0.4</f>
        <v>0</v>
      </c>
      <c r="L18" s="90">
        <f aca="true" t="shared" si="4" ref="L18:L41">K18+I18</f>
        <v>0</v>
      </c>
      <c r="M18" s="91"/>
      <c r="N18" s="90" t="str">
        <f t="shared" si="0"/>
        <v>NA</v>
      </c>
      <c r="O18" s="92"/>
    </row>
    <row r="19" spans="1:15" s="55" customFormat="1" ht="15">
      <c r="A19" s="83">
        <v>3</v>
      </c>
      <c r="B19" s="111"/>
      <c r="C19" s="178" t="s">
        <v>151</v>
      </c>
      <c r="D19" s="86">
        <v>3.115666666666667</v>
      </c>
      <c r="E19" s="86">
        <f aca="true" t="shared" si="5" ref="E19:E41">D19-0.3</f>
        <v>2.815666666666667</v>
      </c>
      <c r="F19" s="86">
        <f aca="true" t="shared" si="6" ref="F19:F41">0.3</f>
        <v>0.3</v>
      </c>
      <c r="G19" s="86">
        <f aca="true" t="shared" si="7" ref="G19:G41">D19-0.5</f>
        <v>2.615666666666667</v>
      </c>
      <c r="H19" s="86">
        <f aca="true" t="shared" si="8" ref="H19:H41">D19+0.5</f>
        <v>3.615666666666667</v>
      </c>
      <c r="I19" s="87">
        <f t="shared" si="1"/>
        <v>1.8694</v>
      </c>
      <c r="J19" s="88">
        <f t="shared" si="2"/>
        <v>3.115666666666667</v>
      </c>
      <c r="K19" s="89">
        <f t="shared" si="3"/>
        <v>1.2462666666666669</v>
      </c>
      <c r="L19" s="90">
        <f t="shared" si="4"/>
        <v>3.115666666666667</v>
      </c>
      <c r="M19" s="91"/>
      <c r="N19" s="90" t="str">
        <f t="shared" si="0"/>
        <v>NA</v>
      </c>
      <c r="O19" s="92"/>
    </row>
    <row r="20" spans="1:15" s="55" customFormat="1" ht="15">
      <c r="A20" s="93">
        <v>4</v>
      </c>
      <c r="B20" s="111"/>
      <c r="C20" s="178" t="s">
        <v>156</v>
      </c>
      <c r="D20" s="86">
        <v>4.387333333333333</v>
      </c>
      <c r="E20" s="86">
        <f t="shared" si="5"/>
        <v>4.0873333333333335</v>
      </c>
      <c r="F20" s="86">
        <f t="shared" si="6"/>
        <v>0.3</v>
      </c>
      <c r="G20" s="86">
        <f t="shared" si="7"/>
        <v>3.8873333333333333</v>
      </c>
      <c r="H20" s="86">
        <f t="shared" si="8"/>
        <v>4.887333333333333</v>
      </c>
      <c r="I20" s="87">
        <f t="shared" si="1"/>
        <v>2.6324</v>
      </c>
      <c r="J20" s="88">
        <f t="shared" si="2"/>
        <v>4.387333333333333</v>
      </c>
      <c r="K20" s="89">
        <f t="shared" si="3"/>
        <v>1.7549333333333335</v>
      </c>
      <c r="L20" s="90">
        <f t="shared" si="4"/>
        <v>4.387333333333333</v>
      </c>
      <c r="M20" s="91"/>
      <c r="N20" s="90" t="str">
        <f t="shared" si="0"/>
        <v>NA</v>
      </c>
      <c r="O20" s="92"/>
    </row>
    <row r="21" spans="1:15" s="55" customFormat="1" ht="15">
      <c r="A21" s="83">
        <v>5</v>
      </c>
      <c r="B21" s="111"/>
      <c r="C21" s="178" t="s">
        <v>165</v>
      </c>
      <c r="D21" s="86">
        <v>3.732666666666667</v>
      </c>
      <c r="E21" s="86">
        <f t="shared" si="5"/>
        <v>3.432666666666667</v>
      </c>
      <c r="F21" s="86">
        <f t="shared" si="6"/>
        <v>0.3</v>
      </c>
      <c r="G21" s="86">
        <f t="shared" si="7"/>
        <v>3.232666666666667</v>
      </c>
      <c r="H21" s="86">
        <f t="shared" si="8"/>
        <v>4.232666666666667</v>
      </c>
      <c r="I21" s="87">
        <f t="shared" si="1"/>
        <v>2.2396</v>
      </c>
      <c r="J21" s="88">
        <f t="shared" si="2"/>
        <v>3.732666666666667</v>
      </c>
      <c r="K21" s="89">
        <f t="shared" si="3"/>
        <v>1.4930666666666668</v>
      </c>
      <c r="L21" s="90">
        <f t="shared" si="4"/>
        <v>3.732666666666667</v>
      </c>
      <c r="M21" s="91"/>
      <c r="N21" s="90" t="str">
        <f t="shared" si="0"/>
        <v>NA</v>
      </c>
      <c r="O21" s="92"/>
    </row>
    <row r="22" spans="1:15" s="55" customFormat="1" ht="15">
      <c r="A22" s="93">
        <v>6</v>
      </c>
      <c r="B22" s="111"/>
      <c r="C22" s="178" t="s">
        <v>144</v>
      </c>
      <c r="D22" s="86">
        <v>3.5503333333333336</v>
      </c>
      <c r="E22" s="86">
        <f t="shared" si="5"/>
        <v>3.2503333333333337</v>
      </c>
      <c r="F22" s="86">
        <f t="shared" si="6"/>
        <v>0.3</v>
      </c>
      <c r="G22" s="86">
        <f t="shared" si="7"/>
        <v>3.0503333333333336</v>
      </c>
      <c r="H22" s="86">
        <f t="shared" si="8"/>
        <v>4.050333333333334</v>
      </c>
      <c r="I22" s="87">
        <f t="shared" si="1"/>
        <v>2.1302</v>
      </c>
      <c r="J22" s="88">
        <f t="shared" si="2"/>
        <v>3.5503333333333336</v>
      </c>
      <c r="K22" s="89">
        <f t="shared" si="3"/>
        <v>1.4201333333333335</v>
      </c>
      <c r="L22" s="90">
        <f t="shared" si="4"/>
        <v>3.5503333333333336</v>
      </c>
      <c r="M22" s="91"/>
      <c r="N22" s="90" t="str">
        <f t="shared" si="0"/>
        <v>NA</v>
      </c>
      <c r="O22" s="92"/>
    </row>
    <row r="23" spans="1:15" s="55" customFormat="1" ht="15">
      <c r="A23" s="83">
        <v>7</v>
      </c>
      <c r="B23" s="111"/>
      <c r="C23" s="178" t="s">
        <v>154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7">
        <f t="shared" si="1"/>
        <v>0</v>
      </c>
      <c r="J23" s="88">
        <f t="shared" si="2"/>
        <v>0</v>
      </c>
      <c r="K23" s="89">
        <f t="shared" si="3"/>
        <v>0</v>
      </c>
      <c r="L23" s="90">
        <f t="shared" si="4"/>
        <v>0</v>
      </c>
      <c r="M23" s="91"/>
      <c r="N23" s="90" t="str">
        <f t="shared" si="0"/>
        <v>NA</v>
      </c>
      <c r="O23" s="92"/>
    </row>
    <row r="24" spans="1:15" s="55" customFormat="1" ht="15">
      <c r="A24" s="93">
        <v>8</v>
      </c>
      <c r="B24" s="111"/>
      <c r="C24" s="178" t="s">
        <v>159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7">
        <f t="shared" si="1"/>
        <v>0</v>
      </c>
      <c r="J24" s="88">
        <f t="shared" si="2"/>
        <v>0</v>
      </c>
      <c r="K24" s="89">
        <f t="shared" si="3"/>
        <v>0</v>
      </c>
      <c r="L24" s="90">
        <f t="shared" si="4"/>
        <v>0</v>
      </c>
      <c r="M24" s="91"/>
      <c r="N24" s="90" t="str">
        <f t="shared" si="0"/>
        <v>NA</v>
      </c>
      <c r="O24" s="92"/>
    </row>
    <row r="25" spans="1:15" s="102" customFormat="1" ht="15">
      <c r="A25" s="83">
        <v>9</v>
      </c>
      <c r="B25" s="111"/>
      <c r="C25" s="178" t="s">
        <v>145</v>
      </c>
      <c r="D25" s="95">
        <v>3.894166666666667</v>
      </c>
      <c r="E25" s="86">
        <f t="shared" si="5"/>
        <v>3.594166666666667</v>
      </c>
      <c r="F25" s="86">
        <f t="shared" si="6"/>
        <v>0.3</v>
      </c>
      <c r="G25" s="86">
        <f t="shared" si="7"/>
        <v>3.394166666666667</v>
      </c>
      <c r="H25" s="86">
        <f t="shared" si="8"/>
        <v>4.394166666666667</v>
      </c>
      <c r="I25" s="87">
        <f t="shared" si="1"/>
        <v>2.3365</v>
      </c>
      <c r="J25" s="88">
        <f t="shared" si="2"/>
        <v>3.894166666666667</v>
      </c>
      <c r="K25" s="89">
        <f t="shared" si="3"/>
        <v>1.557666666666667</v>
      </c>
      <c r="L25" s="90">
        <f t="shared" si="4"/>
        <v>3.894166666666667</v>
      </c>
      <c r="M25" s="100"/>
      <c r="N25" s="99" t="str">
        <f t="shared" si="0"/>
        <v>NA</v>
      </c>
      <c r="O25" s="101"/>
    </row>
    <row r="26" spans="1:15" s="102" customFormat="1" ht="15">
      <c r="A26" s="93">
        <v>10</v>
      </c>
      <c r="B26" s="111"/>
      <c r="C26" s="178" t="s">
        <v>153</v>
      </c>
      <c r="D26" s="95">
        <v>3.7415000000000003</v>
      </c>
      <c r="E26" s="86">
        <f t="shared" si="5"/>
        <v>3.4415000000000004</v>
      </c>
      <c r="F26" s="86">
        <f t="shared" si="6"/>
        <v>0.3</v>
      </c>
      <c r="G26" s="86">
        <f t="shared" si="7"/>
        <v>3.2415000000000003</v>
      </c>
      <c r="H26" s="86">
        <f t="shared" si="8"/>
        <v>4.2415</v>
      </c>
      <c r="I26" s="87">
        <f t="shared" si="1"/>
        <v>2.2449</v>
      </c>
      <c r="J26" s="88">
        <f t="shared" si="2"/>
        <v>3.7415000000000003</v>
      </c>
      <c r="K26" s="89">
        <f t="shared" si="3"/>
        <v>1.4966000000000002</v>
      </c>
      <c r="L26" s="90">
        <f t="shared" si="4"/>
        <v>3.7415000000000003</v>
      </c>
      <c r="M26" s="100"/>
      <c r="N26" s="99" t="str">
        <f t="shared" si="0"/>
        <v>NA</v>
      </c>
      <c r="O26" s="101"/>
    </row>
    <row r="27" spans="1:15" s="102" customFormat="1" ht="15">
      <c r="A27" s="83">
        <v>11</v>
      </c>
      <c r="B27" s="111"/>
      <c r="C27" s="178" t="s">
        <v>143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87">
        <f t="shared" si="1"/>
        <v>0</v>
      </c>
      <c r="J27" s="88">
        <f t="shared" si="2"/>
        <v>0</v>
      </c>
      <c r="K27" s="89">
        <f t="shared" si="3"/>
        <v>0</v>
      </c>
      <c r="L27" s="90">
        <f t="shared" si="4"/>
        <v>0</v>
      </c>
      <c r="M27" s="100"/>
      <c r="N27" s="99" t="str">
        <f t="shared" si="0"/>
        <v>NA</v>
      </c>
      <c r="O27" s="101"/>
    </row>
    <row r="28" spans="1:15" s="102" customFormat="1" ht="15">
      <c r="A28" s="93">
        <v>12</v>
      </c>
      <c r="B28" s="111"/>
      <c r="C28" s="178" t="s">
        <v>164</v>
      </c>
      <c r="D28" s="95">
        <v>3.0968333333333335</v>
      </c>
      <c r="E28" s="86">
        <f t="shared" si="5"/>
        <v>2.7968333333333337</v>
      </c>
      <c r="F28" s="86">
        <f t="shared" si="6"/>
        <v>0.3</v>
      </c>
      <c r="G28" s="86">
        <f t="shared" si="7"/>
        <v>2.5968333333333335</v>
      </c>
      <c r="H28" s="86">
        <f t="shared" si="8"/>
        <v>3.5968333333333335</v>
      </c>
      <c r="I28" s="87">
        <f t="shared" si="1"/>
        <v>1.8581</v>
      </c>
      <c r="J28" s="88">
        <f t="shared" si="2"/>
        <v>3.0968333333333335</v>
      </c>
      <c r="K28" s="89">
        <f t="shared" si="3"/>
        <v>1.2387333333333335</v>
      </c>
      <c r="L28" s="90">
        <f t="shared" si="4"/>
        <v>3.0968333333333335</v>
      </c>
      <c r="M28" s="100"/>
      <c r="N28" s="99" t="str">
        <f t="shared" si="0"/>
        <v>NA</v>
      </c>
      <c r="O28" s="101"/>
    </row>
    <row r="29" spans="1:15" s="102" customFormat="1" ht="15">
      <c r="A29" s="83">
        <v>13</v>
      </c>
      <c r="B29" s="111"/>
      <c r="C29" s="178" t="s">
        <v>161</v>
      </c>
      <c r="D29" s="86">
        <v>3.8715</v>
      </c>
      <c r="E29" s="86">
        <f t="shared" si="5"/>
        <v>3.5715000000000003</v>
      </c>
      <c r="F29" s="86">
        <f t="shared" si="6"/>
        <v>0.3</v>
      </c>
      <c r="G29" s="86">
        <f t="shared" si="7"/>
        <v>3.3715</v>
      </c>
      <c r="H29" s="86">
        <f t="shared" si="8"/>
        <v>4.3715</v>
      </c>
      <c r="I29" s="87">
        <f t="shared" si="1"/>
        <v>2.3229</v>
      </c>
      <c r="J29" s="88">
        <f t="shared" si="2"/>
        <v>3.8715</v>
      </c>
      <c r="K29" s="89">
        <f t="shared" si="3"/>
        <v>1.5486000000000002</v>
      </c>
      <c r="L29" s="90">
        <f t="shared" si="4"/>
        <v>3.8715</v>
      </c>
      <c r="M29" s="100"/>
      <c r="N29" s="99" t="str">
        <f t="shared" si="0"/>
        <v>NA</v>
      </c>
      <c r="O29" s="101"/>
    </row>
    <row r="30" spans="1:15" s="102" customFormat="1" ht="15">
      <c r="A30" s="93">
        <v>14</v>
      </c>
      <c r="B30" s="111"/>
      <c r="C30" s="178" t="s">
        <v>157</v>
      </c>
      <c r="D30" s="95">
        <v>3.8916666666666666</v>
      </c>
      <c r="E30" s="86">
        <f t="shared" si="5"/>
        <v>3.591666666666667</v>
      </c>
      <c r="F30" s="86">
        <f t="shared" si="6"/>
        <v>0.3</v>
      </c>
      <c r="G30" s="86">
        <f t="shared" si="7"/>
        <v>3.3916666666666666</v>
      </c>
      <c r="H30" s="86">
        <f t="shared" si="8"/>
        <v>4.391666666666667</v>
      </c>
      <c r="I30" s="87">
        <f t="shared" si="1"/>
        <v>2.335</v>
      </c>
      <c r="J30" s="88">
        <f t="shared" si="2"/>
        <v>3.8916666666666666</v>
      </c>
      <c r="K30" s="89">
        <f t="shared" si="3"/>
        <v>1.5566666666666666</v>
      </c>
      <c r="L30" s="90">
        <f t="shared" si="4"/>
        <v>3.8916666666666666</v>
      </c>
      <c r="M30" s="100"/>
      <c r="N30" s="99" t="str">
        <f t="shared" si="0"/>
        <v>NA</v>
      </c>
      <c r="O30" s="101"/>
    </row>
    <row r="31" spans="1:15" s="102" customFormat="1" ht="15">
      <c r="A31" s="83">
        <v>15</v>
      </c>
      <c r="B31" s="111"/>
      <c r="C31" s="329" t="s">
        <v>148</v>
      </c>
      <c r="D31" s="95">
        <v>3.0411666666666664</v>
      </c>
      <c r="E31" s="86">
        <f t="shared" si="5"/>
        <v>2.7411666666666665</v>
      </c>
      <c r="F31" s="86">
        <f t="shared" si="6"/>
        <v>0.3</v>
      </c>
      <c r="G31" s="86">
        <f t="shared" si="7"/>
        <v>2.5411666666666664</v>
      </c>
      <c r="H31" s="86">
        <f t="shared" si="8"/>
        <v>3.5411666666666664</v>
      </c>
      <c r="I31" s="87">
        <f t="shared" si="1"/>
        <v>1.8246999999999998</v>
      </c>
      <c r="J31" s="88">
        <f t="shared" si="2"/>
        <v>3.0411666666666664</v>
      </c>
      <c r="K31" s="89">
        <f t="shared" si="3"/>
        <v>1.2164666666666666</v>
      </c>
      <c r="L31" s="90">
        <f t="shared" si="4"/>
        <v>3.0411666666666664</v>
      </c>
      <c r="M31" s="100"/>
      <c r="N31" s="99" t="str">
        <f t="shared" si="0"/>
        <v>NA</v>
      </c>
      <c r="O31" s="101"/>
    </row>
    <row r="32" spans="1:15" s="102" customFormat="1" ht="15">
      <c r="A32" s="93">
        <v>16</v>
      </c>
      <c r="B32" s="111"/>
      <c r="C32" s="178" t="s">
        <v>147</v>
      </c>
      <c r="D32" s="86">
        <v>3.5185000000000004</v>
      </c>
      <c r="E32" s="86">
        <f t="shared" si="5"/>
        <v>3.2185000000000006</v>
      </c>
      <c r="F32" s="86">
        <f t="shared" si="6"/>
        <v>0.3</v>
      </c>
      <c r="G32" s="86">
        <f t="shared" si="7"/>
        <v>3.0185000000000004</v>
      </c>
      <c r="H32" s="86">
        <f t="shared" si="8"/>
        <v>4.0185</v>
      </c>
      <c r="I32" s="87">
        <f t="shared" si="1"/>
        <v>2.1111</v>
      </c>
      <c r="J32" s="88">
        <f t="shared" si="2"/>
        <v>3.5185000000000004</v>
      </c>
      <c r="K32" s="89">
        <f t="shared" si="3"/>
        <v>1.4074000000000002</v>
      </c>
      <c r="L32" s="90">
        <f t="shared" si="4"/>
        <v>3.5185000000000004</v>
      </c>
      <c r="M32" s="91"/>
      <c r="N32" s="90" t="str">
        <f t="shared" si="0"/>
        <v>NA</v>
      </c>
      <c r="O32" s="92"/>
    </row>
    <row r="33" spans="1:15" s="102" customFormat="1" ht="15">
      <c r="A33" s="83">
        <v>17</v>
      </c>
      <c r="B33" s="111"/>
      <c r="C33" s="178" t="s">
        <v>162</v>
      </c>
      <c r="D33" s="95">
        <v>3.771166666666667</v>
      </c>
      <c r="E33" s="86">
        <f t="shared" si="5"/>
        <v>3.471166666666667</v>
      </c>
      <c r="F33" s="86">
        <f t="shared" si="6"/>
        <v>0.3</v>
      </c>
      <c r="G33" s="86">
        <f t="shared" si="7"/>
        <v>3.271166666666667</v>
      </c>
      <c r="H33" s="86">
        <f t="shared" si="8"/>
        <v>4.271166666666667</v>
      </c>
      <c r="I33" s="87">
        <f t="shared" si="1"/>
        <v>2.2627</v>
      </c>
      <c r="J33" s="88">
        <f t="shared" si="2"/>
        <v>3.771166666666667</v>
      </c>
      <c r="K33" s="89">
        <f t="shared" si="3"/>
        <v>1.5084666666666668</v>
      </c>
      <c r="L33" s="90">
        <f t="shared" si="4"/>
        <v>3.771166666666667</v>
      </c>
      <c r="M33" s="100"/>
      <c r="N33" s="99" t="str">
        <f t="shared" si="0"/>
        <v>NA</v>
      </c>
      <c r="O33" s="101"/>
    </row>
    <row r="34" spans="1:15" s="102" customFormat="1" ht="15">
      <c r="A34" s="93">
        <v>18</v>
      </c>
      <c r="B34" s="111"/>
      <c r="C34" s="178" t="s">
        <v>155</v>
      </c>
      <c r="D34" s="86">
        <v>4.179583333333333</v>
      </c>
      <c r="E34" s="86">
        <f t="shared" si="5"/>
        <v>3.8795833333333336</v>
      </c>
      <c r="F34" s="86">
        <f t="shared" si="6"/>
        <v>0.3</v>
      </c>
      <c r="G34" s="86">
        <f t="shared" si="7"/>
        <v>3.6795833333333334</v>
      </c>
      <c r="H34" s="86">
        <f t="shared" si="8"/>
        <v>4.679583333333333</v>
      </c>
      <c r="I34" s="87">
        <f t="shared" si="1"/>
        <v>2.50775</v>
      </c>
      <c r="J34" s="88">
        <f t="shared" si="2"/>
        <v>4.179583333333333</v>
      </c>
      <c r="K34" s="89">
        <f t="shared" si="3"/>
        <v>1.6718333333333335</v>
      </c>
      <c r="L34" s="90">
        <f t="shared" si="4"/>
        <v>4.179583333333333</v>
      </c>
      <c r="M34" s="100"/>
      <c r="N34" s="99" t="str">
        <f t="shared" si="0"/>
        <v>NA</v>
      </c>
      <c r="O34" s="101"/>
    </row>
    <row r="35" spans="1:15" s="102" customFormat="1" ht="15">
      <c r="A35" s="83">
        <v>19</v>
      </c>
      <c r="B35" s="111"/>
      <c r="C35" s="178" t="s">
        <v>142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f t="shared" si="1"/>
        <v>0</v>
      </c>
      <c r="J35" s="88">
        <f t="shared" si="2"/>
        <v>0</v>
      </c>
      <c r="K35" s="89">
        <f t="shared" si="3"/>
        <v>0</v>
      </c>
      <c r="L35" s="90">
        <f t="shared" si="4"/>
        <v>0</v>
      </c>
      <c r="M35" s="100"/>
      <c r="N35" s="99" t="str">
        <f t="shared" si="0"/>
        <v>NA</v>
      </c>
      <c r="O35" s="101"/>
    </row>
    <row r="36" spans="1:15" s="102" customFormat="1" ht="15">
      <c r="A36" s="93">
        <v>20</v>
      </c>
      <c r="B36" s="111"/>
      <c r="C36" s="178" t="s">
        <v>149</v>
      </c>
      <c r="D36" s="95">
        <v>4.175000000000001</v>
      </c>
      <c r="E36" s="86">
        <f t="shared" si="5"/>
        <v>3.875000000000001</v>
      </c>
      <c r="F36" s="86">
        <f t="shared" si="6"/>
        <v>0.3</v>
      </c>
      <c r="G36" s="86">
        <f t="shared" si="7"/>
        <v>3.6750000000000007</v>
      </c>
      <c r="H36" s="86">
        <f t="shared" si="8"/>
        <v>4.675000000000001</v>
      </c>
      <c r="I36" s="87">
        <f t="shared" si="1"/>
        <v>2.5050000000000003</v>
      </c>
      <c r="J36" s="88">
        <f t="shared" si="2"/>
        <v>4.175000000000001</v>
      </c>
      <c r="K36" s="89">
        <f t="shared" si="3"/>
        <v>1.6700000000000004</v>
      </c>
      <c r="L36" s="90">
        <f t="shared" si="4"/>
        <v>4.175000000000001</v>
      </c>
      <c r="M36" s="100"/>
      <c r="N36" s="99" t="str">
        <f t="shared" si="0"/>
        <v>NA</v>
      </c>
      <c r="O36" s="101"/>
    </row>
    <row r="37" spans="1:15" s="102" customFormat="1" ht="15">
      <c r="A37" s="83">
        <v>21</v>
      </c>
      <c r="B37" s="111"/>
      <c r="C37" s="178" t="s">
        <v>160</v>
      </c>
      <c r="D37" s="86">
        <v>3.8903333333333334</v>
      </c>
      <c r="E37" s="86">
        <f t="shared" si="5"/>
        <v>3.5903333333333336</v>
      </c>
      <c r="F37" s="86">
        <f t="shared" si="6"/>
        <v>0.3</v>
      </c>
      <c r="G37" s="86">
        <f t="shared" si="7"/>
        <v>3.3903333333333334</v>
      </c>
      <c r="H37" s="86">
        <f t="shared" si="8"/>
        <v>4.390333333333333</v>
      </c>
      <c r="I37" s="87">
        <f t="shared" si="1"/>
        <v>2.3342</v>
      </c>
      <c r="J37" s="88">
        <f t="shared" si="2"/>
        <v>3.8903333333333334</v>
      </c>
      <c r="K37" s="89">
        <f t="shared" si="3"/>
        <v>1.5561333333333334</v>
      </c>
      <c r="L37" s="90">
        <f t="shared" si="4"/>
        <v>3.8903333333333334</v>
      </c>
      <c r="M37" s="100"/>
      <c r="N37" s="99" t="str">
        <f t="shared" si="0"/>
        <v>NA</v>
      </c>
      <c r="O37" s="101"/>
    </row>
    <row r="38" spans="1:15" s="55" customFormat="1" ht="15">
      <c r="A38" s="93">
        <v>22</v>
      </c>
      <c r="B38" s="111"/>
      <c r="C38" s="239" t="s">
        <v>166</v>
      </c>
      <c r="D38" s="95">
        <v>3.5841666666666665</v>
      </c>
      <c r="E38" s="86">
        <f t="shared" si="5"/>
        <v>3.2841666666666667</v>
      </c>
      <c r="F38" s="86">
        <f t="shared" si="6"/>
        <v>0.3</v>
      </c>
      <c r="G38" s="86">
        <f t="shared" si="7"/>
        <v>3.0841666666666665</v>
      </c>
      <c r="H38" s="86">
        <f t="shared" si="8"/>
        <v>4.0841666666666665</v>
      </c>
      <c r="I38" s="87">
        <f t="shared" si="1"/>
        <v>2.1504999999999996</v>
      </c>
      <c r="J38" s="88">
        <f t="shared" si="2"/>
        <v>3.5841666666666665</v>
      </c>
      <c r="K38" s="89">
        <f t="shared" si="3"/>
        <v>1.4336666666666666</v>
      </c>
      <c r="L38" s="90">
        <f t="shared" si="4"/>
        <v>3.5841666666666665</v>
      </c>
      <c r="M38" s="100"/>
      <c r="N38" s="99" t="str">
        <f t="shared" si="0"/>
        <v>NA</v>
      </c>
      <c r="O38" s="101"/>
    </row>
    <row r="39" spans="1:15" s="55" customFormat="1" ht="15">
      <c r="A39" s="83">
        <v>23</v>
      </c>
      <c r="B39" s="111"/>
      <c r="C39" s="178" t="s">
        <v>163</v>
      </c>
      <c r="D39" s="88">
        <v>3.806000000000001</v>
      </c>
      <c r="E39" s="86">
        <f t="shared" si="5"/>
        <v>3.506000000000001</v>
      </c>
      <c r="F39" s="86">
        <f t="shared" si="6"/>
        <v>0.3</v>
      </c>
      <c r="G39" s="86">
        <f t="shared" si="7"/>
        <v>3.306000000000001</v>
      </c>
      <c r="H39" s="86">
        <f t="shared" si="8"/>
        <v>4.306000000000001</v>
      </c>
      <c r="I39" s="87">
        <f t="shared" si="1"/>
        <v>2.2836000000000003</v>
      </c>
      <c r="J39" s="88">
        <f t="shared" si="2"/>
        <v>3.806000000000001</v>
      </c>
      <c r="K39" s="89">
        <f t="shared" si="3"/>
        <v>1.5224000000000004</v>
      </c>
      <c r="L39" s="90">
        <f t="shared" si="4"/>
        <v>3.806000000000001</v>
      </c>
      <c r="M39" s="91"/>
      <c r="N39" s="90" t="str">
        <f t="shared" si="0"/>
        <v>NA</v>
      </c>
      <c r="O39" s="92"/>
    </row>
    <row r="40" spans="1:15" s="55" customFormat="1" ht="15">
      <c r="A40" s="93">
        <v>24</v>
      </c>
      <c r="B40" s="111"/>
      <c r="C40" s="287" t="s">
        <v>193</v>
      </c>
      <c r="D40" s="88">
        <v>3.579833333333333</v>
      </c>
      <c r="E40" s="86">
        <f t="shared" si="5"/>
        <v>3.2798333333333334</v>
      </c>
      <c r="F40" s="86">
        <f t="shared" si="6"/>
        <v>0.3</v>
      </c>
      <c r="G40" s="86">
        <f t="shared" si="7"/>
        <v>3.079833333333333</v>
      </c>
      <c r="H40" s="86">
        <f t="shared" si="8"/>
        <v>4.079833333333333</v>
      </c>
      <c r="I40" s="87">
        <f t="shared" si="1"/>
        <v>2.1479</v>
      </c>
      <c r="J40" s="88">
        <f t="shared" si="2"/>
        <v>3.579833333333333</v>
      </c>
      <c r="K40" s="89">
        <f t="shared" si="3"/>
        <v>1.4319333333333333</v>
      </c>
      <c r="L40" s="90">
        <f t="shared" si="4"/>
        <v>3.579833333333333</v>
      </c>
      <c r="M40" s="91"/>
      <c r="N40" s="90" t="str">
        <f t="shared" si="0"/>
        <v>NA</v>
      </c>
      <c r="O40" s="92"/>
    </row>
    <row r="41" spans="1:15" s="55" customFormat="1" ht="15">
      <c r="A41" s="83">
        <v>25</v>
      </c>
      <c r="B41" s="111"/>
      <c r="C41" s="328" t="s">
        <v>194</v>
      </c>
      <c r="D41" s="88">
        <v>3.269166666666667</v>
      </c>
      <c r="E41" s="86">
        <f t="shared" si="5"/>
        <v>2.969166666666667</v>
      </c>
      <c r="F41" s="86">
        <f t="shared" si="6"/>
        <v>0.3</v>
      </c>
      <c r="G41" s="86">
        <f t="shared" si="7"/>
        <v>2.769166666666667</v>
      </c>
      <c r="H41" s="86">
        <f t="shared" si="8"/>
        <v>3.769166666666667</v>
      </c>
      <c r="I41" s="87">
        <f t="shared" si="1"/>
        <v>1.9615</v>
      </c>
      <c r="J41" s="88">
        <f t="shared" si="2"/>
        <v>3.269166666666667</v>
      </c>
      <c r="K41" s="89">
        <f t="shared" si="3"/>
        <v>1.307666666666667</v>
      </c>
      <c r="L41" s="90">
        <f t="shared" si="4"/>
        <v>3.269166666666667</v>
      </c>
      <c r="M41" s="91"/>
      <c r="N41" s="90" t="str">
        <f t="shared" si="0"/>
        <v>NA</v>
      </c>
      <c r="O41" s="92"/>
    </row>
    <row r="42" spans="1:15" s="55" customFormat="1" ht="15">
      <c r="A42" s="93">
        <v>26</v>
      </c>
      <c r="B42" s="111"/>
      <c r="C42" s="110"/>
      <c r="D42" s="88"/>
      <c r="E42" s="86"/>
      <c r="F42" s="86"/>
      <c r="G42" s="86"/>
      <c r="H42" s="94"/>
      <c r="I42" s="87"/>
      <c r="J42" s="88"/>
      <c r="K42" s="89"/>
      <c r="L42" s="90"/>
      <c r="M42" s="91"/>
      <c r="N42" s="90" t="str">
        <f t="shared" si="0"/>
        <v>NA</v>
      </c>
      <c r="O42" s="92"/>
    </row>
    <row r="43" spans="1:15" s="55" customFormat="1" ht="15">
      <c r="A43" s="83">
        <v>27</v>
      </c>
      <c r="B43" s="111"/>
      <c r="C43" s="110"/>
      <c r="D43" s="88"/>
      <c r="E43" s="86"/>
      <c r="F43" s="86"/>
      <c r="G43" s="86"/>
      <c r="H43" s="94"/>
      <c r="I43" s="87"/>
      <c r="J43" s="88"/>
      <c r="K43" s="89"/>
      <c r="L43" s="90"/>
      <c r="M43" s="91"/>
      <c r="N43" s="90" t="str">
        <f t="shared" si="0"/>
        <v>NA</v>
      </c>
      <c r="O43" s="92"/>
    </row>
    <row r="44" spans="1:15" s="55" customFormat="1" ht="15">
      <c r="A44" s="93">
        <v>28</v>
      </c>
      <c r="B44" s="169"/>
      <c r="C44" s="111"/>
      <c r="D44" s="86"/>
      <c r="E44" s="86"/>
      <c r="F44" s="86"/>
      <c r="G44" s="86"/>
      <c r="H44" s="86"/>
      <c r="I44" s="87"/>
      <c r="J44" s="88"/>
      <c r="K44" s="89"/>
      <c r="L44" s="90"/>
      <c r="M44" s="91"/>
      <c r="N44" s="90" t="str">
        <f t="shared" si="0"/>
        <v>NA</v>
      </c>
      <c r="O44" s="92"/>
    </row>
    <row r="45" spans="1:15" s="55" customFormat="1" ht="15">
      <c r="A45" s="83">
        <v>29</v>
      </c>
      <c r="B45" s="111"/>
      <c r="C45" s="111"/>
      <c r="D45" s="86"/>
      <c r="E45" s="86"/>
      <c r="F45" s="86"/>
      <c r="G45" s="86"/>
      <c r="H45" s="86"/>
      <c r="I45" s="86"/>
      <c r="J45" s="88"/>
      <c r="K45" s="89"/>
      <c r="L45" s="90"/>
      <c r="M45" s="91"/>
      <c r="N45" s="90" t="str">
        <f t="shared" si="0"/>
        <v>NA</v>
      </c>
      <c r="O45" s="92"/>
    </row>
    <row r="46" spans="1:15" s="55" customFormat="1" ht="15">
      <c r="A46" s="93">
        <v>30</v>
      </c>
      <c r="B46" s="111"/>
      <c r="C46" s="111"/>
      <c r="D46" s="86"/>
      <c r="E46" s="86"/>
      <c r="F46" s="86"/>
      <c r="G46" s="86"/>
      <c r="H46" s="86"/>
      <c r="I46" s="86"/>
      <c r="J46" s="88"/>
      <c r="K46" s="89"/>
      <c r="L46" s="90"/>
      <c r="M46" s="91"/>
      <c r="N46" s="90" t="str">
        <f t="shared" si="0"/>
        <v>NA</v>
      </c>
      <c r="O46" s="92"/>
    </row>
    <row r="49" spans="1:15" s="104" customFormat="1" ht="12" customHeight="1">
      <c r="A49" s="77" t="s">
        <v>73</v>
      </c>
      <c r="B49" s="57"/>
      <c r="C49" s="112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s="104" customFormat="1" ht="22.5" customHeight="1">
      <c r="A50" s="77"/>
      <c r="B50" s="57"/>
      <c r="C50" s="113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3" s="104" customFormat="1" ht="13.5" customHeight="1">
      <c r="B51" s="57"/>
      <c r="C51" s="57"/>
      <c r="D51" s="105"/>
      <c r="E51" s="105"/>
      <c r="F51" s="105"/>
      <c r="G51" s="105"/>
      <c r="H51" s="105"/>
      <c r="I51" s="108"/>
      <c r="J51" s="109"/>
      <c r="K51" s="109"/>
      <c r="L51" s="109"/>
      <c r="M51" s="109"/>
    </row>
    <row r="52" spans="2:4" s="104" customFormat="1" ht="15">
      <c r="B52" s="57"/>
      <c r="C52" s="57"/>
      <c r="D52" s="77" t="s">
        <v>74</v>
      </c>
    </row>
    <row r="53" spans="1:15" ht="15">
      <c r="A53" s="104"/>
      <c r="D53" s="7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</sheetData>
  <sheetProtection/>
  <protectedRanges>
    <protectedRange password="E963" sqref="I17:I44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5"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17:H44 E45:I46 D17:D46">
      <formula1>0</formula1>
      <formula2>5</formula2>
    </dataValidation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46">
      <formula1>0</formula1>
      <formula2>5</formula2>
    </dataValidation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</dc:creator>
  <cp:keywords/>
  <dc:description/>
  <cp:lastModifiedBy>hammitos</cp:lastModifiedBy>
  <cp:lastPrinted>2013-12-04T16:47:54Z</cp:lastPrinted>
  <dcterms:created xsi:type="dcterms:W3CDTF">2012-09-06T14:58:29Z</dcterms:created>
  <dcterms:modified xsi:type="dcterms:W3CDTF">2014-11-28T04:31:04Z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