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155" firstSheet="1" activeTab="4"/>
  </bookViews>
  <sheets>
    <sheet name="pensamiento" sheetId="9" r:id="rId1"/>
    <sheet name="pensamiento-borr" sheetId="13" r:id="rId2"/>
    <sheet name="didactica" sheetId="10" r:id="rId3"/>
    <sheet name="Hoja3" sheetId="3" state="hidden" r:id="rId4"/>
    <sheet name="PROYECTO1" sheetId="11" r:id="rId5"/>
    <sheet name="PROYECTO2" sheetId="12" r:id="rId6"/>
  </sheets>
  <definedNames>
    <definedName name="PROGRAMAS">#REF!</definedName>
    <definedName name="REPORTE">#REF!</definedName>
    <definedName name="SEDE">#REF!</definedName>
  </definedNames>
  <calcPr calcId="145621"/>
</workbook>
</file>

<file path=xl/calcChain.xml><?xml version="1.0" encoding="utf-8"?>
<calcChain xmlns="http://schemas.openxmlformats.org/spreadsheetml/2006/main">
  <c r="M19" i="11" l="1"/>
  <c r="I19" i="11"/>
  <c r="J19" i="11" s="1"/>
  <c r="M25" i="11"/>
  <c r="I25" i="11"/>
  <c r="J25" i="11" s="1"/>
  <c r="N25" i="11" s="1"/>
  <c r="G25" i="11"/>
  <c r="M28" i="11"/>
  <c r="I28" i="11"/>
  <c r="J28" i="11" s="1"/>
  <c r="N28" i="11" s="1"/>
  <c r="M23" i="12"/>
  <c r="H23" i="12"/>
  <c r="J23" i="12" s="1"/>
  <c r="N23" i="12" s="1"/>
  <c r="M42" i="12"/>
  <c r="N42" i="12" s="1"/>
  <c r="H42" i="12"/>
  <c r="J42" i="12" s="1"/>
  <c r="M34" i="12"/>
  <c r="J34" i="12"/>
  <c r="N34" i="12" s="1"/>
  <c r="I34" i="12"/>
  <c r="M26" i="12"/>
  <c r="J26" i="12"/>
  <c r="I26" i="12"/>
  <c r="M27" i="12"/>
  <c r="J27" i="12"/>
  <c r="I27" i="12"/>
  <c r="G28" i="10"/>
  <c r="D28" i="10" s="1"/>
  <c r="L28" i="10"/>
  <c r="N19" i="11" l="1"/>
  <c r="I42" i="12"/>
  <c r="I23" i="12"/>
  <c r="N26" i="12"/>
  <c r="N27" i="12"/>
  <c r="F28" i="10"/>
  <c r="I28" i="10" s="1"/>
  <c r="J28" i="10" s="1"/>
  <c r="M28" i="10" s="1"/>
  <c r="I21" i="11" l="1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17" i="9"/>
  <c r="L17" i="9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9" i="13"/>
  <c r="I8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9" i="13"/>
  <c r="E9" i="13"/>
  <c r="E10" i="13"/>
  <c r="E11" i="13"/>
  <c r="E13" i="13"/>
  <c r="E14" i="13"/>
  <c r="E15" i="13"/>
  <c r="E16" i="13"/>
  <c r="E17" i="13"/>
  <c r="E19" i="13"/>
  <c r="E20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8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9" i="13"/>
  <c r="M18" i="11"/>
  <c r="M20" i="11"/>
  <c r="M21" i="11"/>
  <c r="M22" i="11"/>
  <c r="M23" i="11"/>
  <c r="M24" i="11"/>
  <c r="M26" i="11"/>
  <c r="M27" i="11"/>
  <c r="M29" i="11"/>
  <c r="M30" i="11"/>
  <c r="M31" i="11"/>
  <c r="M32" i="11"/>
  <c r="M33" i="11"/>
  <c r="M17" i="11"/>
  <c r="G18" i="11"/>
  <c r="G20" i="11"/>
  <c r="G22" i="11"/>
  <c r="I22" i="11" s="1"/>
  <c r="G23" i="11"/>
  <c r="I23" i="11" s="1"/>
  <c r="G24" i="11"/>
  <c r="H24" i="11" s="1"/>
  <c r="G26" i="11"/>
  <c r="H26" i="11" s="1"/>
  <c r="G27" i="11"/>
  <c r="H27" i="11" s="1"/>
  <c r="G29" i="11"/>
  <c r="I29" i="11" s="1"/>
  <c r="G30" i="11"/>
  <c r="G31" i="11"/>
  <c r="I31" i="11" s="1"/>
  <c r="G32" i="11"/>
  <c r="H32" i="11" s="1"/>
  <c r="G33" i="11"/>
  <c r="H33" i="11" s="1"/>
  <c r="G17" i="11"/>
  <c r="H17" i="11" s="1"/>
  <c r="D25" i="10"/>
  <c r="F25" i="10"/>
  <c r="L27" i="10"/>
  <c r="L29" i="10"/>
  <c r="L30" i="10"/>
  <c r="L31" i="10"/>
  <c r="G18" i="10"/>
  <c r="D18" i="10" s="1"/>
  <c r="G19" i="10"/>
  <c r="F19" i="10" s="1"/>
  <c r="G20" i="10"/>
  <c r="F20" i="10" s="1"/>
  <c r="G22" i="10"/>
  <c r="F22" i="10" s="1"/>
  <c r="G23" i="10"/>
  <c r="F23" i="10" s="1"/>
  <c r="G24" i="10"/>
  <c r="F24" i="10" s="1"/>
  <c r="G26" i="10"/>
  <c r="F26" i="10" s="1"/>
  <c r="G27" i="10"/>
  <c r="D27" i="10" s="1"/>
  <c r="G29" i="10"/>
  <c r="G30" i="10"/>
  <c r="F30" i="10" s="1"/>
  <c r="G31" i="10"/>
  <c r="G17" i="10"/>
  <c r="F17" i="10" s="1"/>
  <c r="M18" i="12"/>
  <c r="M19" i="12"/>
  <c r="M20" i="12"/>
  <c r="M21" i="12"/>
  <c r="M22" i="12"/>
  <c r="M24" i="12"/>
  <c r="M25" i="12"/>
  <c r="M28" i="12"/>
  <c r="M29" i="12"/>
  <c r="M30" i="12"/>
  <c r="M31" i="12"/>
  <c r="M32" i="12"/>
  <c r="M33" i="12"/>
  <c r="M35" i="12"/>
  <c r="M36" i="12"/>
  <c r="M37" i="12"/>
  <c r="M38" i="12"/>
  <c r="M39" i="12"/>
  <c r="M40" i="12"/>
  <c r="M41" i="12"/>
  <c r="M43" i="12"/>
  <c r="M44" i="12"/>
  <c r="M45" i="12"/>
  <c r="M17" i="12"/>
  <c r="H18" i="12"/>
  <c r="H20" i="12"/>
  <c r="H22" i="12"/>
  <c r="H24" i="12"/>
  <c r="H25" i="12"/>
  <c r="H29" i="12"/>
  <c r="H30" i="12"/>
  <c r="H31" i="12"/>
  <c r="H32" i="12"/>
  <c r="H35" i="12"/>
  <c r="H36" i="12"/>
  <c r="H37" i="12"/>
  <c r="H39" i="12"/>
  <c r="H40" i="12"/>
  <c r="H41" i="12"/>
  <c r="H43" i="12"/>
  <c r="H44" i="12"/>
  <c r="H17" i="12"/>
  <c r="I26" i="11" l="1"/>
  <c r="H20" i="11"/>
  <c r="I20" i="11" s="1"/>
  <c r="I33" i="11"/>
  <c r="H30" i="11"/>
  <c r="I30" i="11" s="1"/>
  <c r="I32" i="11"/>
  <c r="I27" i="11"/>
  <c r="I24" i="11"/>
  <c r="E12" i="13"/>
  <c r="E21" i="13"/>
  <c r="E22" i="13"/>
  <c r="H18" i="11"/>
  <c r="I18" i="11" s="1"/>
  <c r="D17" i="10"/>
  <c r="D19" i="10"/>
  <c r="D24" i="10"/>
  <c r="I24" i="10" s="1"/>
  <c r="J24" i="10" s="1"/>
  <c r="I30" i="10"/>
  <c r="J30" i="10" s="1"/>
  <c r="M30" i="10" s="1"/>
  <c r="D26" i="10"/>
  <c r="F27" i="10"/>
  <c r="I27" i="10" s="1"/>
  <c r="J27" i="10" s="1"/>
  <c r="M27" i="10" s="1"/>
  <c r="F18" i="10"/>
  <c r="I23" i="10"/>
  <c r="J23" i="10" s="1"/>
  <c r="F31" i="10"/>
  <c r="I31" i="10" s="1"/>
  <c r="J31" i="10" s="1"/>
  <c r="M31" i="10" s="1"/>
  <c r="I20" i="10"/>
  <c r="J20" i="10" s="1"/>
  <c r="I29" i="10"/>
  <c r="J29" i="10" s="1"/>
  <c r="M29" i="10" s="1"/>
  <c r="I29" i="12"/>
  <c r="I18" i="12"/>
  <c r="I19" i="12"/>
  <c r="I20" i="12"/>
  <c r="I21" i="12"/>
  <c r="I22" i="12"/>
  <c r="I24" i="12"/>
  <c r="I25" i="12"/>
  <c r="I30" i="12"/>
  <c r="I31" i="12"/>
  <c r="I32" i="12"/>
  <c r="I33" i="12"/>
  <c r="I35" i="12"/>
  <c r="I36" i="12"/>
  <c r="I37" i="12"/>
  <c r="I38" i="12"/>
  <c r="I39" i="12"/>
  <c r="I40" i="12"/>
  <c r="I41" i="12"/>
  <c r="I43" i="12"/>
  <c r="I44" i="12"/>
  <c r="I45" i="12"/>
  <c r="I17" i="12"/>
  <c r="J45" i="12"/>
  <c r="N45" i="12" s="1"/>
  <c r="J44" i="12"/>
  <c r="J43" i="12"/>
  <c r="N43" i="12" s="1"/>
  <c r="J41" i="12"/>
  <c r="J40" i="12"/>
  <c r="J39" i="12"/>
  <c r="J38" i="12"/>
  <c r="N38" i="12" s="1"/>
  <c r="J37" i="12"/>
  <c r="J36" i="12"/>
  <c r="N36" i="12" s="1"/>
  <c r="J35" i="12"/>
  <c r="J33" i="12"/>
  <c r="N33" i="12" s="1"/>
  <c r="J32" i="12"/>
  <c r="J31" i="12"/>
  <c r="N31" i="12" s="1"/>
  <c r="J30" i="12"/>
  <c r="J29" i="12"/>
  <c r="N29" i="12" s="1"/>
  <c r="J28" i="12"/>
  <c r="J25" i="12"/>
  <c r="N25" i="12" s="1"/>
  <c r="J24" i="12"/>
  <c r="J22" i="12"/>
  <c r="N22" i="12" s="1"/>
  <c r="J21" i="12"/>
  <c r="J20" i="12"/>
  <c r="J19" i="12"/>
  <c r="J18" i="12"/>
  <c r="J17" i="12"/>
  <c r="N17" i="12" s="1"/>
  <c r="N28" i="12" l="1"/>
  <c r="N30" i="12"/>
  <c r="N35" i="12"/>
  <c r="N37" i="12"/>
  <c r="N39" i="12"/>
  <c r="N41" i="12"/>
  <c r="N44" i="12"/>
  <c r="N18" i="12"/>
  <c r="N19" i="12"/>
  <c r="N20" i="12"/>
  <c r="N21" i="12"/>
  <c r="N24" i="12"/>
  <c r="J21" i="11"/>
  <c r="N21" i="11" s="1"/>
  <c r="J22" i="11"/>
  <c r="N22" i="11" s="1"/>
  <c r="J23" i="11"/>
  <c r="N23" i="11" s="1"/>
  <c r="J24" i="11"/>
  <c r="N24" i="11" s="1"/>
  <c r="J26" i="11"/>
  <c r="N26" i="11" s="1"/>
  <c r="J27" i="11"/>
  <c r="N27" i="11" s="1"/>
  <c r="J29" i="11"/>
  <c r="N29" i="11" s="1"/>
  <c r="J30" i="11"/>
  <c r="N30" i="11" s="1"/>
  <c r="J31" i="11"/>
  <c r="N31" i="11" s="1"/>
  <c r="J32" i="11"/>
  <c r="N32" i="11" s="1"/>
  <c r="J33" i="11"/>
  <c r="N33" i="11" s="1"/>
  <c r="I17" i="11"/>
  <c r="J17" i="11" s="1"/>
  <c r="N17" i="11" l="1"/>
  <c r="J18" i="11"/>
  <c r="N18" i="11" s="1"/>
  <c r="J20" i="11"/>
  <c r="N20" i="11" s="1"/>
  <c r="L26" i="10"/>
  <c r="I26" i="10"/>
  <c r="J26" i="10" s="1"/>
  <c r="L25" i="10"/>
  <c r="I25" i="10"/>
  <c r="J25" i="10" s="1"/>
  <c r="L24" i="10"/>
  <c r="M24" i="10" s="1"/>
  <c r="L23" i="10"/>
  <c r="M23" i="10" s="1"/>
  <c r="M25" i="10" l="1"/>
  <c r="M26" i="10"/>
  <c r="L22" i="10"/>
  <c r="I22" i="10"/>
  <c r="J22" i="10" s="1"/>
  <c r="M22" i="10" s="1"/>
  <c r="L20" i="10"/>
  <c r="M20" i="10" s="1"/>
  <c r="L19" i="10"/>
  <c r="I19" i="10"/>
  <c r="J19" i="10" s="1"/>
  <c r="L18" i="10"/>
  <c r="I18" i="10"/>
  <c r="J18" i="10" s="1"/>
  <c r="L17" i="10"/>
  <c r="I17" i="10"/>
  <c r="J17" i="10" s="1"/>
  <c r="M18" i="10" l="1"/>
  <c r="M17" i="10"/>
  <c r="M19" i="10"/>
  <c r="L21" i="10"/>
  <c r="I21" i="10" l="1"/>
  <c r="J21" i="10" s="1"/>
  <c r="M21" i="10" s="1"/>
</calcChain>
</file>

<file path=xl/comments1.xml><?xml version="1.0" encoding="utf-8"?>
<comments xmlns="http://schemas.openxmlformats.org/spreadsheetml/2006/main">
  <authors>
    <author>UT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PUEDE INCLUIR LAS  COLUMNAS QUE NECESITE SI GENERA MAS NOTAS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60% DE LA EVALUACION PERMANENTE</t>
        </r>
      </text>
    </comment>
    <comment ref="K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CONVOCATORIA 1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40% DE LA CONVOCATORIA 1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60% Y EL 40%., CUANDO SE APLICÓ CONVOCATORIA 1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50% DE LA NOTA FINAL Y 50% ., CUANDO SE APLICÓ CONVOCATORIA 2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DEBE APLICAR EL PORCENTAJE SEGÚN ACUERDO PEDAGOGICO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PUEDE INCLUIR LAS  COLUMNAS QUE NECESITE SI GENERA MAS NOTAS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60% DE LA EVALUACION PERMANENTE</t>
        </r>
      </text>
    </comment>
    <comment ref="K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CONVOCATORIA 1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40% DE LA CONVOCATORIA 1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60% Y EL 40%., CUANDO SE APLICÓ CONVOCATORIA 1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50% DE LA NOTA FINAL Y 50% ., CUANDO SE APLICÓ CONVOCATORIA 2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DEBE APLICAR EL PORCENTAJE SEGÚN ACUERDO PEDAGOGICO</t>
        </r>
      </text>
    </comment>
  </commentList>
</comments>
</file>

<file path=xl/comments3.xml><?xml version="1.0" encoding="utf-8"?>
<comments xmlns="http://schemas.openxmlformats.org/spreadsheetml/2006/main">
  <authors>
    <author>UT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PUEDE INCLUIR LAS  COLUMNAS QUE NECESITE SI GENERA MAS NOTAS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60% DE LA EVALUACION PERMANENTE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CONVOCATORIA 1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40% DE LA CONVOCATORIA 1</t>
        </r>
      </text>
    </comment>
    <comment ref="N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60% Y EL 40%., CUANDO SE APLICÓ CONVOCATORIA 1</t>
        </r>
      </text>
    </comment>
    <comment ref="P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50% DE LA NOTA FINAL Y 50% ., CUANDO SE APLICÓ CONVOCATORIA 2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DEBE APLICAR EL PORCENTAJE SEGÚN ACUERDO PEDAGOGICO</t>
        </r>
      </text>
    </comment>
  </commentList>
</comments>
</file>

<file path=xl/comments4.xml><?xml version="1.0" encoding="utf-8"?>
<comments xmlns="http://schemas.openxmlformats.org/spreadsheetml/2006/main">
  <authors>
    <author>UT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PUEDE INCLUIR LAS  COLUMNAS QUE NECESITE SI GENERA MAS NOTAS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60% DE LA EVALUACION PERMANENTE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CONVOCATORIA 1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CORRESPONDE AL 40% DE LA CONVOCATORIA 1</t>
        </r>
      </text>
    </comment>
    <comment ref="N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60% Y EL 40%., CUANDO SE APLICÓ CONVOCATORIA 1</t>
        </r>
      </text>
    </comment>
    <comment ref="P15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NOTA DEFINITIVA. SE SUMA EL 50% DE LA NOTA FINAL Y 50% ., CUANDO SE APLICÓ CONVOCATORIA 2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UT:</t>
        </r>
        <r>
          <rPr>
            <sz val="8"/>
            <color indexed="81"/>
            <rFont val="Tahoma"/>
            <family val="2"/>
          </rPr>
          <t xml:space="preserve">
DEBE APLICAR EL PORCENTAJE SEGÚN ACUERDO PEDAGOGICO</t>
        </r>
      </text>
    </comment>
  </commentList>
</comments>
</file>

<file path=xl/sharedStrings.xml><?xml version="1.0" encoding="utf-8"?>
<sst xmlns="http://schemas.openxmlformats.org/spreadsheetml/2006/main" count="410" uniqueCount="163">
  <si>
    <t>Nombre del Programa:</t>
  </si>
  <si>
    <t>Grupo:</t>
  </si>
  <si>
    <t>C.C.</t>
  </si>
  <si>
    <t>Teléfono fijo:</t>
  </si>
  <si>
    <t>E-mail:</t>
  </si>
  <si>
    <t>No.</t>
  </si>
  <si>
    <t>Nombre del tutor(a):</t>
  </si>
  <si>
    <t>Nombre del Curso:</t>
  </si>
  <si>
    <t>Código del Curso:</t>
  </si>
  <si>
    <t>C2</t>
  </si>
  <si>
    <t>C1</t>
  </si>
  <si>
    <t>En caso de perder el 100%</t>
  </si>
  <si>
    <t>Observaciones:</t>
  </si>
  <si>
    <t>APELLIDOS Y NOMBRES COMPLETOS</t>
  </si>
  <si>
    <t>Total estudiantes:</t>
  </si>
  <si>
    <t>Celular:</t>
  </si>
  <si>
    <t>Firma y Cédula</t>
  </si>
  <si>
    <t>Se entrega nota por reporte de novedad</t>
  </si>
  <si>
    <t>EVALUACIÓN PERMANENTE</t>
  </si>
  <si>
    <t>CÓDIGO ESTUDIANTIL</t>
  </si>
  <si>
    <t xml:space="preserve"> REGISTRO Y CONTROL DE NOTAS</t>
  </si>
  <si>
    <t>UNIVERSIDAD DEL TOLIMA</t>
  </si>
  <si>
    <t>INSTITUTO DE EDUCACION A DISTANCIA</t>
  </si>
  <si>
    <t xml:space="preserve">Nivel: </t>
  </si>
  <si>
    <t>CREAD:</t>
  </si>
  <si>
    <t>Nota Definitiva (100%)</t>
  </si>
  <si>
    <t>Nota Definitiva si hay C2</t>
  </si>
  <si>
    <t xml:space="preserve">PERIODO ACADÉMICO: </t>
  </si>
  <si>
    <t>TOTAL E.P.</t>
  </si>
  <si>
    <t>Total E.P.</t>
  </si>
  <si>
    <t>Licenciatura Ciencias Naturales</t>
  </si>
  <si>
    <t>1101455-</t>
  </si>
  <si>
    <t>TUNAL</t>
  </si>
  <si>
    <t>HAMMES R GARAVITO</t>
  </si>
  <si>
    <t>HAMMESRGARAVITO@GMAIL.COM</t>
  </si>
  <si>
    <t xml:space="preserve">AVILA LOZANO ANA MARIA </t>
  </si>
  <si>
    <t xml:space="preserve">BALSERO ANZOLA BRYAN ALFONSO </t>
  </si>
  <si>
    <t xml:space="preserve">BARRERO SIERRA WILLIAM HERNAN </t>
  </si>
  <si>
    <t xml:space="preserve">BARRETO DIAZ ASTRID </t>
  </si>
  <si>
    <t xml:space="preserve">BOHORQUEZ MEJIA LUCELIS </t>
  </si>
  <si>
    <t xml:space="preserve"> BOHORQUEZ PERILLA NIDIA AMPARO </t>
  </si>
  <si>
    <t xml:space="preserve">CASTILLO LOPEZ ZULY ELIBETH </t>
  </si>
  <si>
    <t xml:space="preserve">FRANCO RODRIGUEZ KAREN YURANY </t>
  </si>
  <si>
    <t xml:space="preserve">ÑUNGO SANCHEZ JAIR </t>
  </si>
  <si>
    <t xml:space="preserve">RENGIFO IBARGUEN SANDRA MILENA </t>
  </si>
  <si>
    <t>RODRIGUEZ SANCHEZ ASTRID CONSTANZA</t>
  </si>
  <si>
    <t xml:space="preserve">ROJAS BERMUDEZ ALEXIS </t>
  </si>
  <si>
    <t xml:space="preserve">ROSERO JIMENEZ MARIA CRISTINA </t>
  </si>
  <si>
    <t>SESQUILE RUBIO LUZ MERY</t>
  </si>
  <si>
    <t>Licenciatura Ciencias Naturales y</t>
  </si>
  <si>
    <t xml:space="preserve">ALVAREZ CHAVES OSIRIS ROCIO </t>
  </si>
  <si>
    <t xml:space="preserve">ALVAREZ GOMEZ SONIA DEISY </t>
  </si>
  <si>
    <t xml:space="preserve">BECERRA AVILA MARIA DEL PILAR </t>
  </si>
  <si>
    <t xml:space="preserve">BUITRAGO GONZALEZ DIANA CATERINE </t>
  </si>
  <si>
    <t xml:space="preserve">CASTRO SARMIENTO CAROLINA </t>
  </si>
  <si>
    <t xml:space="preserve">CHACON MORA SINDY MILENA </t>
  </si>
  <si>
    <t xml:space="preserve">DIAZ OTALORA DAVID LEANDRO </t>
  </si>
  <si>
    <t xml:space="preserve">ESPITIA ZARATE ADRIANA </t>
  </si>
  <si>
    <t xml:space="preserve">HERNANDEZ COLLAZOS LEDY STEFANY </t>
  </si>
  <si>
    <t xml:space="preserve">IBAÑEZ ORDUY EDUIN ANTONIO </t>
  </si>
  <si>
    <t xml:space="preserve">JARA CONTRERAS LIDYS ROCIO </t>
  </si>
  <si>
    <t xml:space="preserve">LOPEZ CASALLAS AIDA MARCELA  </t>
  </si>
  <si>
    <t xml:space="preserve">LOZANO LEGUIZAMON SANDRA CECILIA </t>
  </si>
  <si>
    <t xml:space="preserve">MATEUS CHILATRA MARIA ROMELIA </t>
  </si>
  <si>
    <t xml:space="preserve">MORENO ENSIZO MARTHA </t>
  </si>
  <si>
    <t xml:space="preserve">MUETE MORENO JANNETH EMILSE </t>
  </si>
  <si>
    <t xml:space="preserve">PASSOS RODRIGUEZ YEIMMY JOHANNA </t>
  </si>
  <si>
    <t xml:space="preserve">QUIROGA ARIAS DIANA MARCELA </t>
  </si>
  <si>
    <t xml:space="preserve">RODRIGUEZ LEGUIZAMON VICTOR MAURICIO </t>
  </si>
  <si>
    <t xml:space="preserve">ROJAS TORRES LEIDY LORENA </t>
  </si>
  <si>
    <t xml:space="preserve">ROMERO FIGUEROA CAROLINA </t>
  </si>
  <si>
    <t xml:space="preserve">SÁNCHEZ DÍAZ ANA MARÍA </t>
  </si>
  <si>
    <t xml:space="preserve">TORRES VARELA EDWIN FERNEY </t>
  </si>
  <si>
    <t xml:space="preserve">VIZCAINO DUARTE YEIMY LORENA </t>
  </si>
  <si>
    <t>PROYECTO DE INVESTIGACION</t>
  </si>
  <si>
    <t>PESNAMIENTO CIENTIFICO</t>
  </si>
  <si>
    <t>DIDACTICA DE LAS CIENCIAS NATURALES</t>
  </si>
  <si>
    <t>UNIVERSIDAD    DEL     TOLIMA     IDEAD    CREAD    BOGOTA</t>
  </si>
  <si>
    <t xml:space="preserve">SUS NOTAS HASTA EL DIA </t>
  </si>
  <si>
    <t>HAMMES  R   GARAVITO  S</t>
  </si>
  <si>
    <t>pensamiento</t>
  </si>
  <si>
    <t>CRITERIOS    DE  EVALUACION    PORTAFOLIO</t>
  </si>
  <si>
    <t>EJ=EJERCICIOS</t>
  </si>
  <si>
    <t>A= Asistencia</t>
  </si>
  <si>
    <t>M=Mapa Conceptual</t>
  </si>
  <si>
    <t>COMPORTAMIENTO</t>
  </si>
  <si>
    <t>60% TUTORIAS</t>
  </si>
  <si>
    <t>Mapas</t>
  </si>
  <si>
    <t>Controles</t>
  </si>
  <si>
    <t>T. Tutorial</t>
  </si>
  <si>
    <t>R Videos</t>
  </si>
  <si>
    <t>Preguntas Genradoras</t>
  </si>
  <si>
    <t>Laboratorios</t>
  </si>
  <si>
    <t xml:space="preserve">Nombres   /   </t>
  </si>
  <si>
    <t>AS</t>
  </si>
  <si>
    <t>c1</t>
  </si>
  <si>
    <t>DEF</t>
  </si>
  <si>
    <t>ENSAYO</t>
  </si>
  <si>
    <t>total</t>
  </si>
  <si>
    <t>Total</t>
  </si>
  <si>
    <t>def</t>
  </si>
  <si>
    <t>Fulanito Tal Cual Prueba</t>
  </si>
  <si>
    <t>ARAUJO MIRANDA MARIBEL</t>
  </si>
  <si>
    <t>ARAUJO MIRANDA NILA JUDITH</t>
  </si>
  <si>
    <t>ARENAS BECERRA ANGIE PATRICIA</t>
  </si>
  <si>
    <t>BOHORQUEZ CHACON LIZETH NORELLY</t>
  </si>
  <si>
    <t xml:space="preserve">CRUZ MORALES MARIA ESPERANZA </t>
  </si>
  <si>
    <t>GUERRERO BONILLA MAIRA ALEJANDRA</t>
  </si>
  <si>
    <t>LEON RODRIGUEZ MAGDA ISABEL</t>
  </si>
  <si>
    <t>LOZANO FLORÉZ YENY PAOLA</t>
  </si>
  <si>
    <t>PARRA BECERRA IVAN DARIO</t>
  </si>
  <si>
    <t>PRIETO LINARES YEIMY PAOLA</t>
  </si>
  <si>
    <t xml:space="preserve">RIAÑO BLANCO YOLANDA ROCIO </t>
  </si>
  <si>
    <t>AVILA DIAZ XIMENA PATRICIA</t>
  </si>
  <si>
    <t>BELTRAN GUINEA VIVIANA</t>
  </si>
  <si>
    <t>BRIÑEZ DUCUARA CARMENZA</t>
  </si>
  <si>
    <t>CASTAÑEDA RODRIGUEZ DIANA MILENA</t>
  </si>
  <si>
    <t>CASTILLO JEREZ LEIDY VIVIANA</t>
  </si>
  <si>
    <t>CHICUASUQUE BARRERA ROCIO</t>
  </si>
  <si>
    <t>CUEVAS NIÑO LUIS FERNANDO</t>
  </si>
  <si>
    <t>DIAZ MARTINEZ GINA ISABEL</t>
  </si>
  <si>
    <t>GONZALEZ OSORIO JONNATHAN</t>
  </si>
  <si>
    <t>GUERRERO RUBIO VICTOR HUGO</t>
  </si>
  <si>
    <t>GUTIERREZ HERRERA LEIDY JHOANNA</t>
  </si>
  <si>
    <t>LASSO ORTIZ OSCAR EDUARDO</t>
  </si>
  <si>
    <t>MARTINEZ DE CASTRO DAIRO CESAR</t>
  </si>
  <si>
    <t>MORENO NUÑEZ FABIO ANDRES</t>
  </si>
  <si>
    <t>MORENO SUESCUN DANIEL ALBERTO</t>
  </si>
  <si>
    <t>PINILLA COY YOVANI ESMIT</t>
  </si>
  <si>
    <t>RICO PIZO LEYDY YANETH</t>
  </si>
  <si>
    <t>RIOS FANDIÑO GINA MARCELA</t>
  </si>
  <si>
    <t>RODRIGUEZ BARBOSA DIANA CAROLINA</t>
  </si>
  <si>
    <t>SIABATO PEÑA LIDA JAZMIN</t>
  </si>
  <si>
    <t>SUAREZ RINCON JORGE ERNESTO</t>
  </si>
  <si>
    <t>SUAREZ VALERO AURA SILVESTRA</t>
  </si>
  <si>
    <t>TORRES ESCOBAR HERBERT</t>
  </si>
  <si>
    <t>UBAQUE SALAS ANDREA</t>
  </si>
  <si>
    <t>ZALDUA LOPEZ TERESA</t>
  </si>
  <si>
    <t>BECERRA MIGUEL</t>
  </si>
  <si>
    <t>BAQUERO BELLO EDWIN LEONARDO</t>
  </si>
  <si>
    <t>foros</t>
  </si>
  <si>
    <t>s</t>
  </si>
  <si>
    <t>control tutorial</t>
  </si>
  <si>
    <t>Trabajos entregados en fisico</t>
  </si>
  <si>
    <t>desarrollo de herramientas, video juego</t>
  </si>
  <si>
    <t>construccion y mantenimiento de blog</t>
  </si>
  <si>
    <t>desarrollo de trabajos en  herramientas,blog</t>
  </si>
  <si>
    <t>trabajos entregados en pagina y quices</t>
  </si>
  <si>
    <t>enviar codigos faltantes</t>
  </si>
  <si>
    <t>observacion</t>
  </si>
  <si>
    <t>x</t>
  </si>
  <si>
    <t>ROPERO MORENO ELIANA MARCELA</t>
  </si>
  <si>
    <t>SANABRIA HERRERA LAURA YAZMIN</t>
  </si>
  <si>
    <t>TRUJILLO ROJAS JENNY PAOLA</t>
  </si>
  <si>
    <t>VELASQUEZ VERGARA JENNY PAOLA</t>
  </si>
  <si>
    <t>CONTRERAS MONTAÑEZ MARIA</t>
  </si>
  <si>
    <t>ESPITIA ZARATE ADRIANA</t>
  </si>
  <si>
    <t>GARZON BARRIOS ANA MARIA</t>
  </si>
  <si>
    <t>14 083450262010</t>
  </si>
  <si>
    <t>MONTOYA RUIZ JENNY CAROLINA</t>
  </si>
  <si>
    <t>RONDON GONGORA VIVIANA PAOLA</t>
  </si>
  <si>
    <t>CASTILLO TAPIERO CARLOS IVAN</t>
  </si>
  <si>
    <t>QUIMBAYA CALDERON DEISY  ESMERALDA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</si>
</sst>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00000"/>
    <numFmt numFmtId="166" formatCode="000000000000"/>
    <numFmt numFmtId="167" formatCode="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8"/>
      <color theme="1"/>
      <name val="Freestyle Script"/>
      <family val="4"/>
    </font>
    <font>
      <b/>
      <sz val="10"/>
      <color theme="1"/>
      <name val="Arial"/>
      <family val="2"/>
    </font>
    <font>
      <sz val="10.5"/>
      <color theme="1"/>
      <name val="Courier New"/>
      <family val="3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.5"/>
      <color theme="1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theme="3" tint="0.39997558519241921"/>
      <name val="Arial"/>
      <family val="2"/>
    </font>
    <font>
      <sz val="9"/>
      <color theme="5" tint="0.39997558519241921"/>
      <name val="Calibri"/>
      <family val="2"/>
      <scheme val="minor"/>
    </font>
    <font>
      <b/>
      <sz val="9"/>
      <color theme="5" tint="0.39997558519241921"/>
      <name val="Arial"/>
      <family val="2"/>
    </font>
    <font>
      <sz val="9"/>
      <color theme="9" tint="-0.249977111117893"/>
      <name val="Calibri"/>
      <family val="2"/>
      <scheme val="minor"/>
    </font>
    <font>
      <b/>
      <sz val="9"/>
      <color theme="9" tint="-0.249977111117893"/>
      <name val="Arial"/>
      <family val="2"/>
    </font>
    <font>
      <sz val="1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.5"/>
      <color rgb="FFFF0000"/>
      <name val="Courier New"/>
      <family val="3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6" fillId="0" borderId="0" xfId="0" applyFont="1" applyAlignment="1" applyProtection="1">
      <alignment horizontal="centerContinuous" vertical="center" wrapText="1"/>
    </xf>
    <xf numFmtId="0" fontId="6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Font="1" applyAlignment="1" applyProtection="1"/>
    <xf numFmtId="0" fontId="12" fillId="0" borderId="0" xfId="0" applyFont="1" applyBorder="1" applyProtection="1"/>
    <xf numFmtId="0" fontId="11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166" fontId="10" fillId="0" borderId="1" xfId="0" applyNumberFormat="1" applyFont="1" applyBorder="1"/>
    <xf numFmtId="164" fontId="10" fillId="0" borderId="1" xfId="0" applyNumberFormat="1" applyFont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/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2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>
      <alignment horizontal="center" wrapText="1"/>
    </xf>
    <xf numFmtId="164" fontId="10" fillId="0" borderId="1" xfId="0" applyNumberFormat="1" applyFont="1" applyFill="1" applyBorder="1" applyAlignment="1" applyProtection="1">
      <alignment horizontal="center"/>
    </xf>
    <xf numFmtId="0" fontId="16" fillId="0" borderId="0" xfId="0" applyFont="1" applyBorder="1" applyProtection="1"/>
    <xf numFmtId="164" fontId="10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Protection="1"/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17" fillId="3" borderId="1" xfId="0" applyFont="1" applyFill="1" applyBorder="1" applyAlignment="1">
      <alignment vertical="center"/>
    </xf>
    <xf numFmtId="164" fontId="13" fillId="0" borderId="1" xfId="0" applyNumberFormat="1" applyFont="1" applyFill="1" applyBorder="1" applyAlignment="1" applyProtection="1">
      <alignment horizontal="center"/>
      <protection locked="0"/>
    </xf>
    <xf numFmtId="164" fontId="13" fillId="3" borderId="1" xfId="0" applyNumberFormat="1" applyFont="1" applyFill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/>
    <xf numFmtId="0" fontId="20" fillId="0" borderId="0" xfId="0" applyFont="1" applyBorder="1" applyProtection="1"/>
    <xf numFmtId="0" fontId="20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  <protection locked="0"/>
    </xf>
    <xf numFmtId="0" fontId="21" fillId="3" borderId="1" xfId="0" applyFont="1" applyFill="1" applyBorder="1"/>
    <xf numFmtId="0" fontId="1" fillId="3" borderId="1" xfId="0" applyFont="1" applyFill="1" applyBorder="1"/>
    <xf numFmtId="0" fontId="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3" borderId="4" xfId="0" applyFont="1" applyFill="1" applyBorder="1"/>
    <xf numFmtId="0" fontId="23" fillId="3" borderId="1" xfId="0" applyFont="1" applyFill="1" applyBorder="1"/>
    <xf numFmtId="0" fontId="17" fillId="0" borderId="1" xfId="0" applyFont="1" applyBorder="1" applyAlignment="1">
      <alignment vertical="center"/>
    </xf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164" fontId="13" fillId="0" borderId="7" xfId="0" applyNumberFormat="1" applyFont="1" applyBorder="1" applyAlignment="1" applyProtection="1">
      <alignment horizontal="center" vertical="center" wrapText="1"/>
    </xf>
    <xf numFmtId="164" fontId="13" fillId="0" borderId="7" xfId="0" applyNumberFormat="1" applyFont="1" applyBorder="1" applyAlignment="1" applyProtection="1">
      <alignment horizontal="center"/>
    </xf>
    <xf numFmtId="164" fontId="13" fillId="0" borderId="7" xfId="0" applyNumberFormat="1" applyFont="1" applyBorder="1" applyAlignment="1" applyProtection="1">
      <alignment horizontal="center" vertical="center"/>
    </xf>
    <xf numFmtId="0" fontId="8" fillId="0" borderId="1" xfId="0" applyFont="1" applyBorder="1" applyProtection="1"/>
    <xf numFmtId="0" fontId="17" fillId="0" borderId="3" xfId="0" applyFont="1" applyBorder="1" applyAlignment="1">
      <alignment vertical="center"/>
    </xf>
    <xf numFmtId="164" fontId="13" fillId="0" borderId="3" xfId="0" applyNumberFormat="1" applyFont="1" applyBorder="1" applyAlignment="1" applyProtection="1">
      <alignment horizontal="center"/>
      <protection locked="0"/>
    </xf>
    <xf numFmtId="164" fontId="13" fillId="0" borderId="3" xfId="0" applyNumberFormat="1" applyFont="1" applyFill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</xf>
    <xf numFmtId="164" fontId="13" fillId="0" borderId="2" xfId="0" applyNumberFormat="1" applyFont="1" applyBorder="1" applyAlignment="1" applyProtection="1">
      <alignment horizontal="center" vertical="center" wrapText="1"/>
    </xf>
    <xf numFmtId="164" fontId="13" fillId="0" borderId="2" xfId="0" applyNumberFormat="1" applyFont="1" applyBorder="1" applyAlignment="1" applyProtection="1">
      <alignment horizontal="center"/>
    </xf>
    <xf numFmtId="0" fontId="9" fillId="0" borderId="1" xfId="0" applyFont="1" applyBorder="1" applyProtection="1"/>
    <xf numFmtId="166" fontId="13" fillId="0" borderId="7" xfId="0" applyNumberFormat="1" applyFont="1" applyBorder="1" applyAlignment="1" applyProtection="1">
      <alignment horizontal="center"/>
      <protection locked="0"/>
    </xf>
    <xf numFmtId="0" fontId="24" fillId="0" borderId="1" xfId="0" applyFont="1" applyBorder="1"/>
    <xf numFmtId="166" fontId="13" fillId="0" borderId="1" xfId="0" applyNumberFormat="1" applyFont="1" applyBorder="1" applyAlignment="1" applyProtection="1">
      <alignment horizontal="center"/>
      <protection locked="0"/>
    </xf>
    <xf numFmtId="0" fontId="2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6" fillId="3" borderId="1" xfId="0" applyFont="1" applyFill="1" applyBorder="1" applyAlignment="1">
      <alignment horizontal="left"/>
    </xf>
    <xf numFmtId="0" fontId="26" fillId="3" borderId="5" xfId="0" applyFont="1" applyFill="1" applyBorder="1" applyAlignment="1">
      <alignment horizontal="left"/>
    </xf>
    <xf numFmtId="0" fontId="26" fillId="3" borderId="4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26" fillId="3" borderId="9" xfId="0" applyFont="1" applyFill="1" applyBorder="1" applyAlignment="1">
      <alignment horizontal="left"/>
    </xf>
    <xf numFmtId="0" fontId="26" fillId="3" borderId="10" xfId="0" applyFont="1" applyFill="1" applyBorder="1" applyAlignment="1">
      <alignment horizontal="left"/>
    </xf>
    <xf numFmtId="0" fontId="26" fillId="3" borderId="11" xfId="0" applyFont="1" applyFill="1" applyBorder="1" applyAlignment="1">
      <alignment horizontal="left"/>
    </xf>
    <xf numFmtId="0" fontId="26" fillId="3" borderId="12" xfId="0" applyFont="1" applyFill="1" applyBorder="1" applyAlignment="1">
      <alignment horizontal="left"/>
    </xf>
    <xf numFmtId="0" fontId="26" fillId="3" borderId="13" xfId="0" applyFont="1" applyFill="1" applyBorder="1" applyAlignment="1">
      <alignment horizontal="left"/>
    </xf>
    <xf numFmtId="0" fontId="26" fillId="3" borderId="14" xfId="0" applyFont="1" applyFill="1" applyBorder="1" applyAlignment="1">
      <alignment horizontal="left"/>
    </xf>
    <xf numFmtId="0" fontId="26" fillId="3" borderId="7" xfId="0" applyFont="1" applyFill="1" applyBorder="1" applyAlignment="1">
      <alignment horizontal="left"/>
    </xf>
    <xf numFmtId="0" fontId="26" fillId="3" borderId="6" xfId="0" applyFont="1" applyFill="1" applyBorder="1" applyAlignment="1">
      <alignment horizontal="left"/>
    </xf>
    <xf numFmtId="9" fontId="26" fillId="3" borderId="1" xfId="0" applyNumberFormat="1" applyFont="1" applyFill="1" applyBorder="1" applyAlignment="1">
      <alignment horizontal="left"/>
    </xf>
    <xf numFmtId="0" fontId="26" fillId="3" borderId="3" xfId="0" applyFont="1" applyFill="1" applyBorder="1" applyAlignment="1">
      <alignment horizontal="left"/>
    </xf>
    <xf numFmtId="0" fontId="26" fillId="3" borderId="15" xfId="0" applyFont="1" applyFill="1" applyBorder="1" applyAlignment="1">
      <alignment horizontal="left"/>
    </xf>
    <xf numFmtId="0" fontId="26" fillId="3" borderId="16" xfId="0" applyFont="1" applyFill="1" applyBorder="1" applyAlignment="1">
      <alignment horizontal="left"/>
    </xf>
    <xf numFmtId="0" fontId="26" fillId="3" borderId="17" xfId="0" applyFont="1" applyFill="1" applyBorder="1" applyAlignment="1">
      <alignment horizontal="left"/>
    </xf>
    <xf numFmtId="166" fontId="26" fillId="3" borderId="7" xfId="0" applyNumberFormat="1" applyFont="1" applyFill="1" applyBorder="1" applyAlignment="1" applyProtection="1">
      <alignment horizontal="left"/>
      <protection locked="0"/>
    </xf>
    <xf numFmtId="0" fontId="26" fillId="3" borderId="1" xfId="0" applyFont="1" applyFill="1" applyBorder="1" applyAlignment="1">
      <alignment horizontal="left" vertical="center"/>
    </xf>
    <xf numFmtId="166" fontId="26" fillId="3" borderId="1" xfId="0" applyNumberFormat="1" applyFont="1" applyFill="1" applyBorder="1" applyAlignment="1" applyProtection="1">
      <alignment horizontal="left"/>
      <protection locked="0"/>
    </xf>
    <xf numFmtId="0" fontId="26" fillId="3" borderId="0" xfId="0" applyFont="1" applyFill="1" applyBorder="1" applyAlignment="1">
      <alignment horizontal="left"/>
    </xf>
    <xf numFmtId="0" fontId="26" fillId="3" borderId="18" xfId="0" applyFont="1" applyFill="1" applyBorder="1" applyAlignment="1">
      <alignment horizontal="left"/>
    </xf>
    <xf numFmtId="0" fontId="26" fillId="3" borderId="19" xfId="0" applyFont="1" applyFill="1" applyBorder="1" applyAlignment="1">
      <alignment horizontal="left"/>
    </xf>
    <xf numFmtId="0" fontId="26" fillId="3" borderId="20" xfId="0" applyFont="1" applyFill="1" applyBorder="1" applyAlignment="1">
      <alignment horizontal="left"/>
    </xf>
    <xf numFmtId="0" fontId="8" fillId="0" borderId="0" xfId="0" applyFont="1" applyBorder="1" applyProtection="1"/>
    <xf numFmtId="164" fontId="13" fillId="0" borderId="6" xfId="0" applyNumberFormat="1" applyFont="1" applyFill="1" applyBorder="1" applyAlignment="1" applyProtection="1">
      <alignment horizontal="center"/>
      <protection locked="0"/>
    </xf>
    <xf numFmtId="0" fontId="26" fillId="3" borderId="23" xfId="0" applyFont="1" applyFill="1" applyBorder="1" applyAlignment="1">
      <alignment horizontal="left"/>
    </xf>
    <xf numFmtId="0" fontId="26" fillId="3" borderId="24" xfId="0" applyFont="1" applyFill="1" applyBorder="1" applyAlignment="1">
      <alignment horizontal="left"/>
    </xf>
    <xf numFmtId="166" fontId="26" fillId="4" borderId="7" xfId="0" applyNumberFormat="1" applyFont="1" applyFill="1" applyBorder="1" applyAlignment="1" applyProtection="1">
      <alignment horizontal="left"/>
      <protection locked="0"/>
    </xf>
    <xf numFmtId="0" fontId="26" fillId="4" borderId="1" xfId="0" applyFont="1" applyFill="1" applyBorder="1" applyAlignment="1">
      <alignment horizontal="left" vertical="center"/>
    </xf>
    <xf numFmtId="0" fontId="26" fillId="4" borderId="7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4" borderId="4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4" borderId="15" xfId="0" applyFont="1" applyFill="1" applyBorder="1" applyAlignment="1">
      <alignment horizontal="left"/>
    </xf>
    <xf numFmtId="0" fontId="26" fillId="4" borderId="0" xfId="0" applyFont="1" applyFill="1" applyAlignment="1">
      <alignment horizontal="left"/>
    </xf>
    <xf numFmtId="0" fontId="26" fillId="4" borderId="20" xfId="0" applyFont="1" applyFill="1" applyBorder="1" applyAlignment="1">
      <alignment horizontal="left"/>
    </xf>
    <xf numFmtId="0" fontId="26" fillId="8" borderId="1" xfId="0" applyFont="1" applyFill="1" applyBorder="1" applyAlignment="1">
      <alignment horizontal="left"/>
    </xf>
    <xf numFmtId="0" fontId="26" fillId="8" borderId="0" xfId="0" applyFont="1" applyFill="1" applyAlignment="1">
      <alignment horizontal="left"/>
    </xf>
    <xf numFmtId="166" fontId="26" fillId="7" borderId="6" xfId="0" applyNumberFormat="1" applyFont="1" applyFill="1" applyBorder="1" applyAlignment="1" applyProtection="1">
      <alignment horizontal="left"/>
      <protection locked="0"/>
    </xf>
    <xf numFmtId="0" fontId="26" fillId="7" borderId="6" xfId="0" applyFont="1" applyFill="1" applyBorder="1" applyAlignment="1">
      <alignment horizontal="left"/>
    </xf>
    <xf numFmtId="0" fontId="26" fillId="7" borderId="18" xfId="0" applyFont="1" applyFill="1" applyBorder="1" applyAlignment="1">
      <alignment horizontal="left"/>
    </xf>
    <xf numFmtId="0" fontId="26" fillId="7" borderId="0" xfId="0" applyFont="1" applyFill="1" applyAlignment="1">
      <alignment horizontal="left"/>
    </xf>
    <xf numFmtId="0" fontId="26" fillId="7" borderId="19" xfId="0" applyFont="1" applyFill="1" applyBorder="1" applyAlignment="1">
      <alignment horizontal="left"/>
    </xf>
    <xf numFmtId="0" fontId="26" fillId="7" borderId="1" xfId="0" applyFont="1" applyFill="1" applyBorder="1" applyAlignment="1">
      <alignment horizontal="left"/>
    </xf>
    <xf numFmtId="0" fontId="26" fillId="7" borderId="20" xfId="0" applyFont="1" applyFill="1" applyBorder="1" applyAlignment="1">
      <alignment horizontal="left"/>
    </xf>
    <xf numFmtId="0" fontId="26" fillId="7" borderId="21" xfId="0" applyFont="1" applyFill="1" applyBorder="1" applyAlignment="1">
      <alignment horizontal="left"/>
    </xf>
    <xf numFmtId="166" fontId="26" fillId="7" borderId="1" xfId="0" applyNumberFormat="1" applyFont="1" applyFill="1" applyBorder="1" applyAlignment="1" applyProtection="1">
      <alignment horizontal="left"/>
      <protection locked="0"/>
    </xf>
    <xf numFmtId="0" fontId="26" fillId="7" borderId="1" xfId="0" applyFont="1" applyFill="1" applyBorder="1" applyAlignment="1">
      <alignment horizontal="left" vertical="center"/>
    </xf>
    <xf numFmtId="0" fontId="26" fillId="7" borderId="7" xfId="0" applyFont="1" applyFill="1" applyBorder="1" applyAlignment="1">
      <alignment horizontal="left"/>
    </xf>
    <xf numFmtId="0" fontId="26" fillId="7" borderId="4" xfId="0" applyFont="1" applyFill="1" applyBorder="1" applyAlignment="1">
      <alignment horizontal="left"/>
    </xf>
    <xf numFmtId="0" fontId="26" fillId="7" borderId="5" xfId="0" applyFont="1" applyFill="1" applyBorder="1" applyAlignment="1">
      <alignment horizontal="left"/>
    </xf>
    <xf numFmtId="0" fontId="26" fillId="7" borderId="15" xfId="0" applyFont="1" applyFill="1" applyBorder="1" applyAlignment="1">
      <alignment horizontal="left"/>
    </xf>
    <xf numFmtId="166" fontId="26" fillId="8" borderId="1" xfId="0" applyNumberFormat="1" applyFont="1" applyFill="1" applyBorder="1" applyAlignment="1" applyProtection="1">
      <alignment horizontal="left"/>
      <protection locked="0"/>
    </xf>
    <xf numFmtId="0" fontId="26" fillId="8" borderId="1" xfId="0" applyFont="1" applyFill="1" applyBorder="1" applyAlignment="1">
      <alignment horizontal="left" vertical="center"/>
    </xf>
    <xf numFmtId="0" fontId="26" fillId="8" borderId="7" xfId="0" applyFont="1" applyFill="1" applyBorder="1" applyAlignment="1">
      <alignment horizontal="left"/>
    </xf>
    <xf numFmtId="0" fontId="26" fillId="8" borderId="4" xfId="0" applyFont="1" applyFill="1" applyBorder="1" applyAlignment="1">
      <alignment horizontal="left"/>
    </xf>
    <xf numFmtId="0" fontId="26" fillId="8" borderId="5" xfId="0" applyFont="1" applyFill="1" applyBorder="1" applyAlignment="1">
      <alignment horizontal="left"/>
    </xf>
    <xf numFmtId="0" fontId="26" fillId="8" borderId="15" xfId="0" applyFont="1" applyFill="1" applyBorder="1" applyAlignment="1">
      <alignment horizontal="left"/>
    </xf>
    <xf numFmtId="166" fontId="26" fillId="9" borderId="1" xfId="0" applyNumberFormat="1" applyFont="1" applyFill="1" applyBorder="1" applyAlignment="1" applyProtection="1">
      <alignment horizontal="left"/>
      <protection locked="0"/>
    </xf>
    <xf numFmtId="0" fontId="26" fillId="9" borderId="1" xfId="0" applyFont="1" applyFill="1" applyBorder="1" applyAlignment="1">
      <alignment horizontal="left" vertical="center"/>
    </xf>
    <xf numFmtId="0" fontId="26" fillId="9" borderId="7" xfId="0" applyFont="1" applyFill="1" applyBorder="1" applyAlignment="1">
      <alignment horizontal="left"/>
    </xf>
    <xf numFmtId="0" fontId="26" fillId="9" borderId="1" xfId="0" applyFont="1" applyFill="1" applyBorder="1" applyAlignment="1">
      <alignment horizontal="left"/>
    </xf>
    <xf numFmtId="0" fontId="26" fillId="9" borderId="4" xfId="0" applyFont="1" applyFill="1" applyBorder="1" applyAlignment="1">
      <alignment horizontal="left"/>
    </xf>
    <xf numFmtId="0" fontId="26" fillId="9" borderId="5" xfId="0" applyFont="1" applyFill="1" applyBorder="1" applyAlignment="1">
      <alignment horizontal="left"/>
    </xf>
    <xf numFmtId="0" fontId="26" fillId="9" borderId="15" xfId="0" applyFont="1" applyFill="1" applyBorder="1" applyAlignment="1">
      <alignment horizontal="left"/>
    </xf>
    <xf numFmtId="0" fontId="26" fillId="9" borderId="0" xfId="0" applyFont="1" applyFill="1" applyAlignment="1">
      <alignment horizontal="left"/>
    </xf>
    <xf numFmtId="0" fontId="26" fillId="9" borderId="20" xfId="0" applyFont="1" applyFill="1" applyBorder="1" applyAlignment="1">
      <alignment horizontal="left"/>
    </xf>
    <xf numFmtId="0" fontId="26" fillId="11" borderId="1" xfId="0" applyFont="1" applyFill="1" applyBorder="1" applyAlignment="1">
      <alignment horizontal="left"/>
    </xf>
    <xf numFmtId="0" fontId="26" fillId="11" borderId="20" xfId="0" applyFont="1" applyFill="1" applyBorder="1" applyAlignment="1">
      <alignment horizontal="left"/>
    </xf>
    <xf numFmtId="0" fontId="26" fillId="11" borderId="0" xfId="0" applyFont="1" applyFill="1" applyAlignment="1">
      <alignment horizontal="left"/>
    </xf>
    <xf numFmtId="166" fontId="26" fillId="11" borderId="1" xfId="0" applyNumberFormat="1" applyFont="1" applyFill="1" applyBorder="1" applyAlignment="1" applyProtection="1">
      <alignment horizontal="left"/>
      <protection locked="0"/>
    </xf>
    <xf numFmtId="0" fontId="26" fillId="11" borderId="1" xfId="0" applyFont="1" applyFill="1" applyBorder="1" applyAlignment="1">
      <alignment horizontal="left" vertical="center"/>
    </xf>
    <xf numFmtId="0" fontId="26" fillId="11" borderId="7" xfId="0" applyFont="1" applyFill="1" applyBorder="1" applyAlignment="1">
      <alignment horizontal="left"/>
    </xf>
    <xf numFmtId="0" fontId="26" fillId="11" borderId="4" xfId="0" applyFont="1" applyFill="1" applyBorder="1" applyAlignment="1">
      <alignment horizontal="left"/>
    </xf>
    <xf numFmtId="0" fontId="26" fillId="11" borderId="5" xfId="0" applyFont="1" applyFill="1" applyBorder="1" applyAlignment="1">
      <alignment horizontal="left"/>
    </xf>
    <xf numFmtId="0" fontId="26" fillId="11" borderId="15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/>
    </xf>
    <xf numFmtId="0" fontId="26" fillId="5" borderId="20" xfId="0" applyFont="1" applyFill="1" applyBorder="1" applyAlignment="1">
      <alignment horizontal="left"/>
    </xf>
    <xf numFmtId="0" fontId="26" fillId="5" borderId="0" xfId="0" applyFont="1" applyFill="1" applyAlignment="1">
      <alignment horizontal="left"/>
    </xf>
    <xf numFmtId="166" fontId="26" fillId="5" borderId="1" xfId="0" applyNumberFormat="1" applyFont="1" applyFill="1" applyBorder="1" applyAlignment="1" applyProtection="1">
      <alignment horizontal="left"/>
      <protection locked="0"/>
    </xf>
    <xf numFmtId="0" fontId="26" fillId="5" borderId="1" xfId="0" applyFont="1" applyFill="1" applyBorder="1" applyAlignment="1">
      <alignment horizontal="left" vertical="center"/>
    </xf>
    <xf numFmtId="0" fontId="26" fillId="5" borderId="7" xfId="0" applyFont="1" applyFill="1" applyBorder="1" applyAlignment="1">
      <alignment horizontal="left"/>
    </xf>
    <xf numFmtId="0" fontId="26" fillId="5" borderId="4" xfId="0" applyFont="1" applyFill="1" applyBorder="1" applyAlignment="1">
      <alignment horizontal="left"/>
    </xf>
    <xf numFmtId="0" fontId="26" fillId="5" borderId="5" xfId="0" applyFont="1" applyFill="1" applyBorder="1" applyAlignment="1">
      <alignment horizontal="left"/>
    </xf>
    <xf numFmtId="0" fontId="26" fillId="5" borderId="15" xfId="0" applyFont="1" applyFill="1" applyBorder="1" applyAlignment="1">
      <alignment horizontal="left"/>
    </xf>
    <xf numFmtId="166" fontId="26" fillId="13" borderId="1" xfId="0" applyNumberFormat="1" applyFont="1" applyFill="1" applyBorder="1" applyAlignment="1" applyProtection="1">
      <alignment horizontal="left"/>
      <protection locked="0"/>
    </xf>
    <xf numFmtId="0" fontId="26" fillId="13" borderId="1" xfId="0" applyFont="1" applyFill="1" applyBorder="1" applyAlignment="1">
      <alignment horizontal="left" vertical="center"/>
    </xf>
    <xf numFmtId="0" fontId="26" fillId="13" borderId="7" xfId="0" applyFont="1" applyFill="1" applyBorder="1" applyAlignment="1">
      <alignment horizontal="left"/>
    </xf>
    <xf numFmtId="0" fontId="26" fillId="13" borderId="1" xfId="0" applyFont="1" applyFill="1" applyBorder="1" applyAlignment="1">
      <alignment horizontal="left"/>
    </xf>
    <xf numFmtId="0" fontId="26" fillId="13" borderId="4" xfId="0" applyFont="1" applyFill="1" applyBorder="1" applyAlignment="1">
      <alignment horizontal="left"/>
    </xf>
    <xf numFmtId="0" fontId="26" fillId="13" borderId="5" xfId="0" applyFont="1" applyFill="1" applyBorder="1" applyAlignment="1">
      <alignment horizontal="left"/>
    </xf>
    <xf numFmtId="0" fontId="26" fillId="13" borderId="15" xfId="0" applyFont="1" applyFill="1" applyBorder="1" applyAlignment="1">
      <alignment horizontal="left"/>
    </xf>
    <xf numFmtId="0" fontId="26" fillId="13" borderId="0" xfId="0" applyFont="1" applyFill="1" applyAlignment="1">
      <alignment horizontal="left"/>
    </xf>
    <xf numFmtId="0" fontId="27" fillId="3" borderId="1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28" fillId="0" borderId="0" xfId="0" applyFont="1" applyBorder="1" applyProtection="1"/>
    <xf numFmtId="0" fontId="28" fillId="0" borderId="3" xfId="0" applyFont="1" applyBorder="1" applyAlignment="1" applyProtection="1">
      <alignment horizontal="left"/>
      <protection locked="0"/>
    </xf>
    <xf numFmtId="164" fontId="29" fillId="0" borderId="1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 applyProtection="1"/>
    <xf numFmtId="0" fontId="30" fillId="0" borderId="0" xfId="0" applyFont="1" applyBorder="1" applyAlignment="1" applyProtection="1">
      <alignment horizontal="left" vertical="center" wrapText="1"/>
    </xf>
    <xf numFmtId="164" fontId="31" fillId="0" borderId="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Border="1" applyProtection="1"/>
    <xf numFmtId="0" fontId="32" fillId="0" borderId="2" xfId="0" applyFont="1" applyBorder="1" applyAlignment="1" applyProtection="1">
      <alignment horizontal="left"/>
    </xf>
    <xf numFmtId="0" fontId="25" fillId="0" borderId="0" xfId="0" applyFont="1" applyBorder="1" applyProtection="1"/>
    <xf numFmtId="0" fontId="25" fillId="0" borderId="0" xfId="0" applyFont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vertical="center"/>
    </xf>
    <xf numFmtId="0" fontId="8" fillId="6" borderId="0" xfId="0" applyFont="1" applyFill="1" applyProtection="1"/>
    <xf numFmtId="0" fontId="1" fillId="10" borderId="1" xfId="0" applyFont="1" applyFill="1" applyBorder="1"/>
    <xf numFmtId="0" fontId="1" fillId="10" borderId="1" xfId="0" applyFont="1" applyFill="1" applyBorder="1" applyAlignment="1">
      <alignment vertical="center"/>
    </xf>
    <xf numFmtId="0" fontId="8" fillId="14" borderId="1" xfId="0" applyFont="1" applyFill="1" applyBorder="1" applyAlignment="1" applyProtection="1">
      <alignment horizontal="center" vertical="center" wrapText="1"/>
    </xf>
    <xf numFmtId="0" fontId="1" fillId="14" borderId="1" xfId="0" applyFont="1" applyFill="1" applyBorder="1"/>
    <xf numFmtId="0" fontId="1" fillId="14" borderId="1" xfId="0" applyFont="1" applyFill="1" applyBorder="1" applyAlignment="1">
      <alignment vertical="center"/>
    </xf>
    <xf numFmtId="0" fontId="8" fillId="14" borderId="0" xfId="0" applyFont="1" applyFill="1" applyProtection="1"/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0" xfId="0" applyFont="1" applyFill="1"/>
    <xf numFmtId="0" fontId="22" fillId="7" borderId="0" xfId="0" applyFont="1" applyFill="1" applyAlignment="1">
      <alignment vertical="center"/>
    </xf>
    <xf numFmtId="0" fontId="8" fillId="7" borderId="0" xfId="0" applyFont="1" applyFill="1" applyProtection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/>
    </xf>
    <xf numFmtId="0" fontId="8" fillId="12" borderId="1" xfId="0" applyFont="1" applyFill="1" applyBorder="1" applyAlignment="1" applyProtection="1">
      <alignment horizontal="center" vertical="center" wrapText="1"/>
    </xf>
    <xf numFmtId="0" fontId="1" fillId="12" borderId="1" xfId="0" applyFont="1" applyFill="1" applyBorder="1"/>
    <xf numFmtId="0" fontId="1" fillId="12" borderId="1" xfId="0" applyFont="1" applyFill="1" applyBorder="1" applyAlignment="1">
      <alignment vertical="center"/>
    </xf>
    <xf numFmtId="0" fontId="8" fillId="12" borderId="0" xfId="0" applyFont="1" applyFill="1" applyProtection="1"/>
    <xf numFmtId="0" fontId="8" fillId="15" borderId="1" xfId="0" applyFont="1" applyFill="1" applyBorder="1" applyAlignment="1" applyProtection="1">
      <alignment horizontal="center" vertical="center" wrapText="1"/>
    </xf>
    <xf numFmtId="0" fontId="1" fillId="15" borderId="1" xfId="0" applyFont="1" applyFill="1" applyBorder="1"/>
    <xf numFmtId="0" fontId="1" fillId="15" borderId="1" xfId="0" applyFont="1" applyFill="1" applyBorder="1" applyAlignment="1">
      <alignment vertical="center"/>
    </xf>
    <xf numFmtId="0" fontId="8" fillId="15" borderId="0" xfId="0" applyFont="1" applyFill="1" applyProtection="1"/>
    <xf numFmtId="164" fontId="18" fillId="7" borderId="1" xfId="0" applyNumberFormat="1" applyFont="1" applyFill="1" applyBorder="1" applyAlignment="1" applyProtection="1">
      <alignment horizontal="center"/>
      <protection locked="0"/>
    </xf>
    <xf numFmtId="164" fontId="18" fillId="14" borderId="1" xfId="0" applyNumberFormat="1" applyFont="1" applyFill="1" applyBorder="1" applyAlignment="1" applyProtection="1">
      <alignment horizontal="center"/>
      <protection locked="0"/>
    </xf>
    <xf numFmtId="164" fontId="18" fillId="0" borderId="1" xfId="0" applyNumberFormat="1" applyFont="1" applyFill="1" applyBorder="1" applyAlignment="1" applyProtection="1">
      <alignment horizontal="center"/>
      <protection locked="0"/>
    </xf>
    <xf numFmtId="164" fontId="18" fillId="12" borderId="1" xfId="0" applyNumberFormat="1" applyFont="1" applyFill="1" applyBorder="1" applyAlignment="1" applyProtection="1">
      <alignment horizontal="center"/>
      <protection locked="0"/>
    </xf>
    <xf numFmtId="164" fontId="18" fillId="15" borderId="1" xfId="0" applyNumberFormat="1" applyFont="1" applyFill="1" applyBorder="1" applyAlignment="1" applyProtection="1">
      <alignment horizontal="center"/>
      <protection locked="0"/>
    </xf>
    <xf numFmtId="164" fontId="18" fillId="6" borderId="1" xfId="0" applyNumberFormat="1" applyFont="1" applyFill="1" applyBorder="1" applyAlignment="1" applyProtection="1">
      <alignment horizontal="center"/>
      <protection locked="0"/>
    </xf>
    <xf numFmtId="164" fontId="33" fillId="10" borderId="1" xfId="0" applyNumberFormat="1" applyFont="1" applyFill="1" applyBorder="1" applyAlignment="1" applyProtection="1">
      <alignment horizontal="center"/>
      <protection locked="0"/>
    </xf>
    <xf numFmtId="164" fontId="18" fillId="7" borderId="1" xfId="0" applyNumberFormat="1" applyFont="1" applyFill="1" applyBorder="1" applyAlignment="1" applyProtection="1">
      <alignment horizontal="center"/>
    </xf>
    <xf numFmtId="164" fontId="18" fillId="7" borderId="1" xfId="0" applyNumberFormat="1" applyFont="1" applyFill="1" applyBorder="1" applyAlignment="1" applyProtection="1">
      <alignment horizontal="center" vertical="center"/>
    </xf>
    <xf numFmtId="164" fontId="18" fillId="7" borderId="1" xfId="0" applyNumberFormat="1" applyFont="1" applyFill="1" applyBorder="1" applyAlignment="1" applyProtection="1">
      <alignment horizontal="center" vertical="center" wrapText="1"/>
    </xf>
    <xf numFmtId="164" fontId="18" fillId="7" borderId="1" xfId="0" applyNumberFormat="1" applyFont="1" applyFill="1" applyBorder="1" applyProtection="1"/>
    <xf numFmtId="164" fontId="18" fillId="14" borderId="1" xfId="0" applyNumberFormat="1" applyFont="1" applyFill="1" applyBorder="1" applyAlignment="1" applyProtection="1">
      <alignment horizontal="center"/>
    </xf>
    <xf numFmtId="164" fontId="18" fillId="14" borderId="1" xfId="0" applyNumberFormat="1" applyFont="1" applyFill="1" applyBorder="1" applyAlignment="1" applyProtection="1">
      <alignment horizontal="center" vertical="center"/>
    </xf>
    <xf numFmtId="164" fontId="18" fillId="14" borderId="1" xfId="0" applyNumberFormat="1" applyFont="1" applyFill="1" applyBorder="1" applyAlignment="1" applyProtection="1">
      <alignment horizontal="center" vertical="center" wrapText="1"/>
    </xf>
    <xf numFmtId="164" fontId="18" fillId="14" borderId="1" xfId="0" applyNumberFormat="1" applyFont="1" applyFill="1" applyBorder="1" applyProtection="1"/>
    <xf numFmtId="164" fontId="18" fillId="0" borderId="1" xfId="0" applyNumberFormat="1" applyFont="1" applyFill="1" applyBorder="1" applyAlignment="1" applyProtection="1">
      <alignment horizontal="center"/>
    </xf>
    <xf numFmtId="164" fontId="18" fillId="0" borderId="1" xfId="0" applyNumberFormat="1" applyFont="1" applyBorder="1" applyAlignment="1" applyProtection="1">
      <alignment horizontal="center"/>
    </xf>
    <xf numFmtId="164" fontId="18" fillId="0" borderId="1" xfId="0" applyNumberFormat="1" applyFont="1" applyBorder="1" applyAlignment="1" applyProtection="1">
      <alignment horizontal="center" vertical="center"/>
    </xf>
    <xf numFmtId="164" fontId="18" fillId="0" borderId="1" xfId="0" applyNumberFormat="1" applyFont="1" applyBorder="1" applyAlignment="1" applyProtection="1">
      <alignment horizontal="center" vertical="center" wrapText="1"/>
    </xf>
    <xf numFmtId="164" fontId="18" fillId="0" borderId="1" xfId="0" applyNumberFormat="1" applyFont="1" applyBorder="1" applyProtection="1"/>
    <xf numFmtId="164" fontId="18" fillId="12" borderId="1" xfId="0" applyNumberFormat="1" applyFont="1" applyFill="1" applyBorder="1" applyAlignment="1" applyProtection="1">
      <alignment horizontal="center"/>
    </xf>
    <xf numFmtId="164" fontId="18" fillId="12" borderId="1" xfId="0" applyNumberFormat="1" applyFont="1" applyFill="1" applyBorder="1" applyAlignment="1" applyProtection="1">
      <alignment horizontal="center" vertical="center"/>
    </xf>
    <xf numFmtId="164" fontId="18" fillId="12" borderId="1" xfId="0" applyNumberFormat="1" applyFont="1" applyFill="1" applyBorder="1" applyAlignment="1" applyProtection="1">
      <alignment horizontal="center" vertical="center" wrapText="1"/>
    </xf>
    <xf numFmtId="164" fontId="18" fillId="12" borderId="1" xfId="0" applyNumberFormat="1" applyFont="1" applyFill="1" applyBorder="1" applyProtection="1"/>
    <xf numFmtId="164" fontId="18" fillId="15" borderId="1" xfId="0" applyNumberFormat="1" applyFont="1" applyFill="1" applyBorder="1" applyAlignment="1" applyProtection="1">
      <alignment horizontal="center"/>
    </xf>
    <xf numFmtId="164" fontId="18" fillId="15" borderId="1" xfId="0" applyNumberFormat="1" applyFont="1" applyFill="1" applyBorder="1" applyAlignment="1" applyProtection="1">
      <alignment horizontal="center" vertical="center"/>
    </xf>
    <xf numFmtId="164" fontId="18" fillId="15" borderId="1" xfId="0" applyNumberFormat="1" applyFont="1" applyFill="1" applyBorder="1" applyAlignment="1" applyProtection="1">
      <alignment horizontal="center" vertical="center" wrapText="1"/>
    </xf>
    <xf numFmtId="164" fontId="18" fillId="15" borderId="1" xfId="0" applyNumberFormat="1" applyFont="1" applyFill="1" applyBorder="1" applyProtection="1"/>
    <xf numFmtId="164" fontId="18" fillId="6" borderId="1" xfId="0" applyNumberFormat="1" applyFont="1" applyFill="1" applyBorder="1" applyAlignment="1" applyProtection="1">
      <alignment horizontal="center"/>
    </xf>
    <xf numFmtId="164" fontId="18" fillId="6" borderId="1" xfId="0" applyNumberFormat="1" applyFont="1" applyFill="1" applyBorder="1" applyAlignment="1" applyProtection="1">
      <alignment horizontal="center" vertical="center"/>
    </xf>
    <xf numFmtId="164" fontId="18" fillId="6" borderId="1" xfId="0" applyNumberFormat="1" applyFont="1" applyFill="1" applyBorder="1" applyAlignment="1" applyProtection="1">
      <alignment horizontal="center" vertical="center" wrapText="1"/>
    </xf>
    <xf numFmtId="164" fontId="18" fillId="6" borderId="1" xfId="0" applyNumberFormat="1" applyFont="1" applyFill="1" applyBorder="1" applyProtection="1"/>
    <xf numFmtId="164" fontId="33" fillId="10" borderId="1" xfId="0" applyNumberFormat="1" applyFont="1" applyFill="1" applyBorder="1" applyAlignment="1" applyProtection="1">
      <alignment horizontal="center"/>
    </xf>
    <xf numFmtId="164" fontId="33" fillId="10" borderId="1" xfId="0" applyNumberFormat="1" applyFont="1" applyFill="1" applyBorder="1" applyAlignment="1" applyProtection="1">
      <alignment horizontal="center" vertical="center"/>
    </xf>
    <xf numFmtId="164" fontId="33" fillId="10" borderId="1" xfId="0" applyNumberFormat="1" applyFont="1" applyFill="1" applyBorder="1" applyAlignment="1" applyProtection="1">
      <alignment horizontal="center" vertical="center" wrapText="1"/>
    </xf>
    <xf numFmtId="164" fontId="33" fillId="10" borderId="1" xfId="0" applyNumberFormat="1" applyFont="1" applyFill="1" applyBorder="1" applyProtection="1"/>
    <xf numFmtId="0" fontId="6" fillId="3" borderId="0" xfId="0" applyFont="1" applyFill="1" applyAlignment="1" applyProtection="1">
      <alignment horizontal="centerContinuous" vertical="center" wrapText="1"/>
    </xf>
    <xf numFmtId="0" fontId="8" fillId="3" borderId="0" xfId="0" applyFont="1" applyFill="1" applyAlignment="1" applyProtection="1">
      <alignment horizontal="centerContinuous"/>
    </xf>
    <xf numFmtId="0" fontId="8" fillId="3" borderId="0" xfId="0" applyFont="1" applyFill="1" applyProtection="1"/>
    <xf numFmtId="0" fontId="6" fillId="3" borderId="0" xfId="0" applyFont="1" applyFill="1" applyAlignment="1" applyProtection="1">
      <alignment horizontal="centerContinuous"/>
    </xf>
    <xf numFmtId="0" fontId="9" fillId="3" borderId="0" xfId="0" applyFont="1" applyFill="1" applyProtection="1"/>
    <xf numFmtId="0" fontId="10" fillId="3" borderId="0" xfId="0" applyFont="1" applyFill="1" applyProtection="1"/>
    <xf numFmtId="0" fontId="20" fillId="3" borderId="0" xfId="0" applyFont="1" applyFill="1" applyAlignment="1" applyProtection="1"/>
    <xf numFmtId="0" fontId="20" fillId="3" borderId="0" xfId="0" applyFont="1" applyFill="1" applyBorder="1" applyProtection="1"/>
    <xf numFmtId="0" fontId="20" fillId="3" borderId="1" xfId="0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Alignment="1" applyProtection="1">
      <alignment horizontal="center"/>
    </xf>
    <xf numFmtId="0" fontId="18" fillId="3" borderId="1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/>
    <xf numFmtId="0" fontId="12" fillId="3" borderId="0" xfId="0" applyFont="1" applyFill="1" applyBorder="1" applyProtection="1"/>
    <xf numFmtId="9" fontId="4" fillId="3" borderId="1" xfId="0" applyNumberFormat="1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Protection="1"/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Protection="1">
      <protection locked="0"/>
    </xf>
    <xf numFmtId="0" fontId="9" fillId="3" borderId="0" xfId="0" applyFont="1" applyFill="1" applyBorder="1" applyProtection="1"/>
    <xf numFmtId="0" fontId="9" fillId="3" borderId="3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vertical="center" wrapText="1"/>
    </xf>
    <xf numFmtId="164" fontId="34" fillId="0" borderId="1" xfId="0" applyNumberFormat="1" applyFont="1" applyFill="1" applyBorder="1" applyAlignment="1" applyProtection="1">
      <alignment horizontal="center"/>
    </xf>
    <xf numFmtId="164" fontId="35" fillId="0" borderId="1" xfId="0" applyNumberFormat="1" applyFont="1" applyFill="1" applyBorder="1" applyAlignment="1" applyProtection="1">
      <alignment horizontal="center"/>
    </xf>
    <xf numFmtId="164" fontId="36" fillId="0" borderId="1" xfId="0" applyNumberFormat="1" applyFont="1" applyFill="1" applyBorder="1" applyAlignment="1" applyProtection="1">
      <alignment horizontal="center"/>
    </xf>
    <xf numFmtId="164" fontId="37" fillId="0" borderId="1" xfId="0" applyNumberFormat="1" applyFont="1" applyFill="1" applyBorder="1" applyAlignment="1" applyProtection="1">
      <alignment horizontal="center"/>
    </xf>
    <xf numFmtId="164" fontId="13" fillId="0" borderId="1" xfId="0" applyNumberFormat="1" applyFont="1" applyBorder="1" applyProtection="1"/>
    <xf numFmtId="164" fontId="26" fillId="3" borderId="15" xfId="0" applyNumberFormat="1" applyFont="1" applyFill="1" applyBorder="1" applyAlignment="1">
      <alignment horizontal="left"/>
    </xf>
    <xf numFmtId="164" fontId="26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26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164" fontId="18" fillId="3" borderId="1" xfId="0" applyNumberFormat="1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38" fillId="0" borderId="1" xfId="0" applyFont="1" applyBorder="1" applyAlignment="1">
      <alignment vertical="center"/>
    </xf>
    <xf numFmtId="166" fontId="8" fillId="7" borderId="1" xfId="0" applyNumberFormat="1" applyFont="1" applyFill="1" applyBorder="1" applyAlignment="1" applyProtection="1">
      <alignment horizontal="center"/>
      <protection locked="0"/>
    </xf>
    <xf numFmtId="0" fontId="17" fillId="7" borderId="1" xfId="0" applyFont="1" applyFill="1" applyBorder="1" applyAlignment="1">
      <alignment vertical="center"/>
    </xf>
    <xf numFmtId="164" fontId="13" fillId="7" borderId="1" xfId="0" applyNumberFormat="1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Protection="1"/>
    <xf numFmtId="164" fontId="13" fillId="7" borderId="7" xfId="0" applyNumberFormat="1" applyFont="1" applyFill="1" applyBorder="1" applyAlignment="1" applyProtection="1">
      <alignment horizontal="center" vertical="center"/>
    </xf>
    <xf numFmtId="164" fontId="13" fillId="7" borderId="7" xfId="0" applyNumberFormat="1" applyFont="1" applyFill="1" applyBorder="1" applyAlignment="1" applyProtection="1">
      <alignment horizontal="center" vertical="center" wrapText="1"/>
    </xf>
    <xf numFmtId="164" fontId="13" fillId="7" borderId="7" xfId="0" applyNumberFormat="1" applyFont="1" applyFill="1" applyBorder="1" applyAlignment="1" applyProtection="1">
      <alignment horizontal="center"/>
    </xf>
    <xf numFmtId="164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7" borderId="1" xfId="0" applyNumberFormat="1" applyFont="1" applyFill="1" applyBorder="1" applyAlignment="1" applyProtection="1">
      <alignment horizontal="center"/>
    </xf>
    <xf numFmtId="164" fontId="8" fillId="7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67" fontId="8" fillId="0" borderId="4" xfId="0" applyNumberFormat="1" applyFont="1" applyBorder="1" applyAlignment="1" applyProtection="1">
      <alignment horizontal="center"/>
      <protection locked="0"/>
    </xf>
    <xf numFmtId="167" fontId="8" fillId="0" borderId="5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5" fillId="0" borderId="1" xfId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 textRotation="90"/>
    </xf>
    <xf numFmtId="0" fontId="4" fillId="2" borderId="7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/>
    </xf>
    <xf numFmtId="9" fontId="4" fillId="2" borderId="6" xfId="0" applyNumberFormat="1" applyFont="1" applyFill="1" applyBorder="1" applyAlignment="1" applyProtection="1">
      <alignment horizontal="center" vertical="center" textRotation="90" wrapText="1"/>
    </xf>
    <xf numFmtId="9" fontId="4" fillId="2" borderId="7" xfId="0" applyNumberFormat="1" applyFont="1" applyFill="1" applyBorder="1" applyAlignment="1" applyProtection="1">
      <alignment horizontal="center" vertical="center" textRotation="90" wrapText="1"/>
    </xf>
    <xf numFmtId="0" fontId="18" fillId="3" borderId="1" xfId="0" applyFont="1" applyFill="1" applyBorder="1" applyAlignment="1" applyProtection="1">
      <alignment horizontal="center"/>
      <protection locked="0"/>
    </xf>
    <xf numFmtId="0" fontId="18" fillId="3" borderId="4" xfId="0" applyFont="1" applyFill="1" applyBorder="1" applyAlignment="1" applyProtection="1">
      <alignment horizontal="center"/>
      <protection locked="0"/>
    </xf>
    <xf numFmtId="0" fontId="18" fillId="3" borderId="3" xfId="0" applyFont="1" applyFill="1" applyBorder="1" applyAlignment="1" applyProtection="1">
      <alignment horizontal="center"/>
      <protection locked="0"/>
    </xf>
    <xf numFmtId="0" fontId="18" fillId="3" borderId="5" xfId="0" applyFont="1" applyFill="1" applyBorder="1" applyAlignment="1" applyProtection="1">
      <alignment horizontal="center"/>
      <protection locked="0"/>
    </xf>
    <xf numFmtId="0" fontId="5" fillId="3" borderId="1" xfId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center"/>
      <protection locked="0"/>
    </xf>
    <xf numFmtId="9" fontId="4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</cellXfs>
  <cellStyles count="8">
    <cellStyle name="Hipervínculo" xfId="1" builtinId="8"/>
    <cellStyle name="Normal" xfId="0" builtinId="0"/>
    <cellStyle name="Normal 11" xfId="2"/>
    <cellStyle name="Normal 13" xfId="3"/>
    <cellStyle name="Normal 14" xfId="4"/>
    <cellStyle name="Normal 18" xfId="5"/>
    <cellStyle name="Normal 2_NUEVO" xfId="6"/>
    <cellStyle name="Normal 6" xfId="7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352425</xdr:colOff>
      <xdr:row>4</xdr:row>
      <xdr:rowOff>0</xdr:rowOff>
    </xdr:to>
    <xdr:pic>
      <xdr:nvPicPr>
        <xdr:cNvPr id="8220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628650</xdr:colOff>
      <xdr:row>0</xdr:row>
      <xdr:rowOff>95250</xdr:rowOff>
    </xdr:from>
    <xdr:to>
      <xdr:col>15</xdr:col>
      <xdr:colOff>895350</xdr:colOff>
      <xdr:row>0</xdr:row>
      <xdr:rowOff>95250</xdr:rowOff>
    </xdr:to>
    <xdr:pic>
      <xdr:nvPicPr>
        <xdr:cNvPr id="8221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81900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219075</xdr:colOff>
      <xdr:row>4</xdr:row>
      <xdr:rowOff>0</xdr:rowOff>
    </xdr:to>
    <xdr:pic>
      <xdr:nvPicPr>
        <xdr:cNvPr id="9244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5619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628650</xdr:colOff>
      <xdr:row>0</xdr:row>
      <xdr:rowOff>95250</xdr:rowOff>
    </xdr:from>
    <xdr:to>
      <xdr:col>15</xdr:col>
      <xdr:colOff>228600</xdr:colOff>
      <xdr:row>0</xdr:row>
      <xdr:rowOff>95250</xdr:rowOff>
    </xdr:to>
    <xdr:pic>
      <xdr:nvPicPr>
        <xdr:cNvPr id="9245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81900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314325</xdr:colOff>
      <xdr:row>4</xdr:row>
      <xdr:rowOff>0</xdr:rowOff>
    </xdr:to>
    <xdr:pic>
      <xdr:nvPicPr>
        <xdr:cNvPr id="4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628650</xdr:colOff>
      <xdr:row>0</xdr:row>
      <xdr:rowOff>95250</xdr:rowOff>
    </xdr:from>
    <xdr:to>
      <xdr:col>16</xdr:col>
      <xdr:colOff>447675</xdr:colOff>
      <xdr:row>0</xdr:row>
      <xdr:rowOff>95250</xdr:rowOff>
    </xdr:to>
    <xdr:pic>
      <xdr:nvPicPr>
        <xdr:cNvPr id="5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39075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352425</xdr:colOff>
      <xdr:row>4</xdr:row>
      <xdr:rowOff>0</xdr:rowOff>
    </xdr:to>
    <xdr:pic>
      <xdr:nvPicPr>
        <xdr:cNvPr id="2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628650</xdr:colOff>
      <xdr:row>0</xdr:row>
      <xdr:rowOff>95250</xdr:rowOff>
    </xdr:from>
    <xdr:to>
      <xdr:col>19</xdr:col>
      <xdr:colOff>0</xdr:colOff>
      <xdr:row>0</xdr:row>
      <xdr:rowOff>95250</xdr:rowOff>
    </xdr:to>
    <xdr:pic>
      <xdr:nvPicPr>
        <xdr:cNvPr id="3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219075</xdr:colOff>
      <xdr:row>4</xdr:row>
      <xdr:rowOff>0</xdr:rowOff>
    </xdr:to>
    <xdr:pic>
      <xdr:nvPicPr>
        <xdr:cNvPr id="4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4667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628650</xdr:colOff>
      <xdr:row>0</xdr:row>
      <xdr:rowOff>95250</xdr:rowOff>
    </xdr:from>
    <xdr:to>
      <xdr:col>16</xdr:col>
      <xdr:colOff>228600</xdr:colOff>
      <xdr:row>0</xdr:row>
      <xdr:rowOff>95250</xdr:rowOff>
    </xdr:to>
    <xdr:pic>
      <xdr:nvPicPr>
        <xdr:cNvPr id="5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43800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314325</xdr:colOff>
      <xdr:row>4</xdr:row>
      <xdr:rowOff>0</xdr:rowOff>
    </xdr:to>
    <xdr:pic>
      <xdr:nvPicPr>
        <xdr:cNvPr id="6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5619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628650</xdr:colOff>
      <xdr:row>0</xdr:row>
      <xdr:rowOff>95250</xdr:rowOff>
    </xdr:from>
    <xdr:to>
      <xdr:col>17</xdr:col>
      <xdr:colOff>447675</xdr:colOff>
      <xdr:row>0</xdr:row>
      <xdr:rowOff>95250</xdr:rowOff>
    </xdr:to>
    <xdr:pic>
      <xdr:nvPicPr>
        <xdr:cNvPr id="7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10550" y="9525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352425</xdr:colOff>
      <xdr:row>4</xdr:row>
      <xdr:rowOff>0</xdr:rowOff>
    </xdr:to>
    <xdr:pic>
      <xdr:nvPicPr>
        <xdr:cNvPr id="2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628650</xdr:colOff>
      <xdr:row>0</xdr:row>
      <xdr:rowOff>95250</xdr:rowOff>
    </xdr:from>
    <xdr:to>
      <xdr:col>19</xdr:col>
      <xdr:colOff>0</xdr:colOff>
      <xdr:row>0</xdr:row>
      <xdr:rowOff>95250</xdr:rowOff>
    </xdr:to>
    <xdr:pic>
      <xdr:nvPicPr>
        <xdr:cNvPr id="3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352425</xdr:colOff>
      <xdr:row>4</xdr:row>
      <xdr:rowOff>0</xdr:rowOff>
    </xdr:to>
    <xdr:pic>
      <xdr:nvPicPr>
        <xdr:cNvPr id="4" name="Imagen 3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628650</xdr:colOff>
      <xdr:row>0</xdr:row>
      <xdr:rowOff>95250</xdr:rowOff>
    </xdr:from>
    <xdr:to>
      <xdr:col>19</xdr:col>
      <xdr:colOff>0</xdr:colOff>
      <xdr:row>0</xdr:row>
      <xdr:rowOff>95250</xdr:rowOff>
    </xdr:to>
    <xdr:pic>
      <xdr:nvPicPr>
        <xdr:cNvPr id="5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91675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219075</xdr:colOff>
      <xdr:row>4</xdr:row>
      <xdr:rowOff>0</xdr:rowOff>
    </xdr:to>
    <xdr:pic>
      <xdr:nvPicPr>
        <xdr:cNvPr id="6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4667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628650</xdr:colOff>
      <xdr:row>0</xdr:row>
      <xdr:rowOff>95250</xdr:rowOff>
    </xdr:from>
    <xdr:to>
      <xdr:col>16</xdr:col>
      <xdr:colOff>228600</xdr:colOff>
      <xdr:row>0</xdr:row>
      <xdr:rowOff>95250</xdr:rowOff>
    </xdr:to>
    <xdr:pic>
      <xdr:nvPicPr>
        <xdr:cNvPr id="7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43800" y="952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314325</xdr:colOff>
      <xdr:row>4</xdr:row>
      <xdr:rowOff>0</xdr:rowOff>
    </xdr:to>
    <xdr:pic>
      <xdr:nvPicPr>
        <xdr:cNvPr id="8" name="Imagen 1" descr="u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5619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628650</xdr:colOff>
      <xdr:row>0</xdr:row>
      <xdr:rowOff>95250</xdr:rowOff>
    </xdr:from>
    <xdr:to>
      <xdr:col>17</xdr:col>
      <xdr:colOff>447675</xdr:colOff>
      <xdr:row>0</xdr:row>
      <xdr:rowOff>95250</xdr:rowOff>
    </xdr:to>
    <xdr:pic>
      <xdr:nvPicPr>
        <xdr:cNvPr id="9" name="3 Imagen" descr="ide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10550" y="9525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MMESRGARAVITO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AMMESRGARAVITO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mailto:HAMMESRGARAVITO@GMAIL.COM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AMMESRGARAVITO@GMAIL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topLeftCell="A15" workbookViewId="0">
      <selection activeCell="C40" sqref="C40"/>
    </sheetView>
  </sheetViews>
  <sheetFormatPr baseColWidth="10" defaultRowHeight="14.25"/>
  <cols>
    <col min="1" max="1" width="4.7109375" style="5" customWidth="1"/>
    <col min="2" max="2" width="13.28515625" style="5" customWidth="1"/>
    <col min="3" max="3" width="40.28515625" style="5" customWidth="1"/>
    <col min="4" max="8" width="4" style="298" customWidth="1"/>
    <col min="9" max="12" width="5" style="298" customWidth="1"/>
    <col min="13" max="13" width="7.7109375" style="298" customWidth="1"/>
    <col min="14" max="14" width="10" style="5" customWidth="1"/>
    <col min="15" max="15" width="9.28515625" style="5" customWidth="1"/>
    <col min="16" max="16" width="14.28515625" style="5" customWidth="1"/>
    <col min="17" max="16384" width="11.42578125" style="5"/>
  </cols>
  <sheetData>
    <row r="1" spans="1:16" s="4" customFormat="1" ht="12">
      <c r="A1" s="1" t="s">
        <v>21</v>
      </c>
      <c r="B1" s="1"/>
      <c r="C1" s="1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1"/>
      <c r="O1" s="3"/>
      <c r="P1" s="3"/>
    </row>
    <row r="2" spans="1:16" s="4" customFormat="1" ht="12">
      <c r="A2" s="1" t="s">
        <v>22</v>
      </c>
      <c r="B2" s="1"/>
      <c r="C2" s="1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1"/>
      <c r="O2" s="3"/>
      <c r="P2" s="3"/>
    </row>
    <row r="3" spans="1:16" s="4" customFormat="1" ht="12">
      <c r="A3" s="1" t="s">
        <v>20</v>
      </c>
      <c r="B3" s="1"/>
      <c r="C3" s="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1"/>
      <c r="O3" s="3"/>
      <c r="P3" s="3"/>
    </row>
    <row r="4" spans="1:16" s="4" customFormat="1" ht="12">
      <c r="A4" s="2" t="s">
        <v>27</v>
      </c>
      <c r="B4" s="2"/>
      <c r="C4" s="2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"/>
      <c r="O4" s="3"/>
      <c r="P4" s="3"/>
    </row>
    <row r="5" spans="1:16" ht="11.25" customHeight="1">
      <c r="C5" s="332"/>
      <c r="D5" s="332"/>
      <c r="E5" s="332"/>
      <c r="F5" s="332"/>
      <c r="G5" s="332"/>
      <c r="H5" s="332"/>
      <c r="I5" s="332"/>
      <c r="J5" s="332"/>
      <c r="K5" s="332"/>
      <c r="L5" s="76"/>
      <c r="M5" s="76"/>
    </row>
    <row r="6" spans="1:16" s="6" customFormat="1" ht="12.75">
      <c r="A6" s="31" t="s">
        <v>0</v>
      </c>
      <c r="B6" s="4"/>
      <c r="C6" s="58" t="s">
        <v>49</v>
      </c>
      <c r="D6" s="32"/>
      <c r="E6" s="295" t="s">
        <v>23</v>
      </c>
      <c r="F6" s="296"/>
      <c r="G6" s="333">
        <v>2</v>
      </c>
      <c r="H6" s="334"/>
      <c r="I6" s="40"/>
      <c r="J6" s="296"/>
      <c r="K6" s="297" t="s">
        <v>6</v>
      </c>
      <c r="L6" s="296"/>
      <c r="M6" s="295"/>
      <c r="N6" s="335" t="s">
        <v>33</v>
      </c>
      <c r="O6" s="335"/>
      <c r="P6" s="335"/>
    </row>
    <row r="7" spans="1:16" s="6" customFormat="1" ht="3.75" customHeight="1">
      <c r="A7" s="31"/>
      <c r="B7" s="4"/>
      <c r="C7" s="59"/>
      <c r="D7" s="32"/>
      <c r="E7" s="295"/>
      <c r="F7" s="296"/>
      <c r="G7" s="296"/>
      <c r="H7" s="296"/>
      <c r="I7" s="296"/>
      <c r="J7" s="296"/>
      <c r="K7" s="295"/>
      <c r="L7" s="296"/>
      <c r="M7" s="295"/>
      <c r="N7" s="63"/>
      <c r="O7" s="64"/>
      <c r="P7" s="64"/>
    </row>
    <row r="8" spans="1:16" s="6" customFormat="1" ht="12.75">
      <c r="A8" s="31" t="s">
        <v>7</v>
      </c>
      <c r="B8" s="4"/>
      <c r="C8" s="60" t="s">
        <v>75</v>
      </c>
      <c r="D8" s="32"/>
      <c r="E8" s="295" t="s">
        <v>1</v>
      </c>
      <c r="F8" s="296"/>
      <c r="G8" s="336">
        <v>1</v>
      </c>
      <c r="H8" s="337"/>
      <c r="I8" s="41"/>
      <c r="J8" s="296"/>
      <c r="K8" s="297" t="s">
        <v>2</v>
      </c>
      <c r="L8" s="296"/>
      <c r="M8" s="295"/>
      <c r="N8" s="338">
        <v>79317934</v>
      </c>
      <c r="O8" s="339"/>
      <c r="P8" s="340"/>
    </row>
    <row r="9" spans="1:16" s="6" customFormat="1" ht="3.75" customHeight="1">
      <c r="A9" s="31"/>
      <c r="B9" s="4"/>
      <c r="C9" s="59"/>
      <c r="D9" s="32"/>
      <c r="E9" s="296"/>
      <c r="F9" s="296"/>
      <c r="G9" s="296"/>
      <c r="H9" s="296"/>
      <c r="I9" s="296"/>
      <c r="J9" s="296"/>
      <c r="K9" s="295"/>
      <c r="L9" s="296"/>
      <c r="M9" s="295"/>
      <c r="N9" s="63"/>
      <c r="O9" s="64"/>
      <c r="P9" s="64"/>
    </row>
    <row r="10" spans="1:16" s="6" customFormat="1" ht="12.75">
      <c r="A10" s="31" t="s">
        <v>8</v>
      </c>
      <c r="B10" s="4"/>
      <c r="C10" s="61">
        <v>703235</v>
      </c>
      <c r="D10" s="32"/>
      <c r="E10" s="295" t="s">
        <v>14</v>
      </c>
      <c r="F10" s="296"/>
      <c r="G10" s="296"/>
      <c r="H10" s="30">
        <v>14</v>
      </c>
      <c r="I10" s="40"/>
      <c r="J10" s="296"/>
      <c r="K10" s="297" t="s">
        <v>3</v>
      </c>
      <c r="L10" s="296"/>
      <c r="M10" s="295"/>
      <c r="N10" s="65">
        <v>3752127</v>
      </c>
      <c r="O10" s="66" t="s">
        <v>15</v>
      </c>
      <c r="P10" s="67">
        <v>3124291921</v>
      </c>
    </row>
    <row r="11" spans="1:16" s="6" customFormat="1" ht="4.5" customHeight="1">
      <c r="A11" s="31"/>
      <c r="B11" s="4"/>
      <c r="C11" s="59"/>
      <c r="D11" s="32"/>
      <c r="E11" s="296"/>
      <c r="F11" s="296"/>
      <c r="G11" s="296"/>
      <c r="H11" s="296"/>
      <c r="I11" s="296"/>
      <c r="J11" s="296"/>
      <c r="K11" s="295"/>
      <c r="L11" s="296"/>
      <c r="M11" s="295"/>
      <c r="N11" s="63"/>
      <c r="O11" s="64"/>
      <c r="P11" s="64"/>
    </row>
    <row r="12" spans="1:16" s="6" customFormat="1" ht="15">
      <c r="A12" s="31" t="s">
        <v>24</v>
      </c>
      <c r="B12" s="4"/>
      <c r="C12" s="62" t="s">
        <v>32</v>
      </c>
      <c r="D12" s="32"/>
      <c r="E12" s="296"/>
      <c r="F12" s="296"/>
      <c r="G12" s="296"/>
      <c r="H12" s="296"/>
      <c r="I12" s="296"/>
      <c r="J12" s="296"/>
      <c r="K12" s="297" t="s">
        <v>4</v>
      </c>
      <c r="L12" s="296"/>
      <c r="M12" s="295"/>
      <c r="N12" s="341" t="s">
        <v>34</v>
      </c>
      <c r="O12" s="342"/>
      <c r="P12" s="342"/>
    </row>
    <row r="13" spans="1:16" ht="4.5" customHeight="1">
      <c r="C13" s="7"/>
      <c r="D13" s="8"/>
      <c r="K13" s="299"/>
      <c r="M13" s="299"/>
      <c r="N13" s="10"/>
      <c r="O13" s="11"/>
      <c r="P13" s="11"/>
    </row>
    <row r="14" spans="1:16" ht="4.5" customHeight="1"/>
    <row r="15" spans="1:16" s="12" customFormat="1" ht="38.25" customHeight="1">
      <c r="A15" s="347" t="s">
        <v>5</v>
      </c>
      <c r="B15" s="347" t="s">
        <v>19</v>
      </c>
      <c r="C15" s="347" t="s">
        <v>13</v>
      </c>
      <c r="D15" s="343" t="s">
        <v>18</v>
      </c>
      <c r="E15" s="343"/>
      <c r="F15" s="343"/>
      <c r="G15" s="343"/>
      <c r="H15" s="343"/>
      <c r="I15" s="345" t="s">
        <v>28</v>
      </c>
      <c r="J15" s="343">
        <v>0.35</v>
      </c>
      <c r="K15" s="347" t="s">
        <v>10</v>
      </c>
      <c r="L15" s="343">
        <v>0.4</v>
      </c>
      <c r="M15" s="343" t="s">
        <v>25</v>
      </c>
      <c r="N15" s="35" t="s">
        <v>11</v>
      </c>
      <c r="O15" s="343" t="s">
        <v>26</v>
      </c>
      <c r="P15" s="343" t="s">
        <v>17</v>
      </c>
    </row>
    <row r="16" spans="1:16" s="14" customFormat="1" ht="34.5" customHeight="1">
      <c r="A16" s="347"/>
      <c r="B16" s="347"/>
      <c r="C16" s="347"/>
      <c r="D16" s="13">
        <v>1</v>
      </c>
      <c r="E16" s="13">
        <v>2</v>
      </c>
      <c r="F16" s="13">
        <v>3</v>
      </c>
      <c r="G16" s="13">
        <v>4</v>
      </c>
      <c r="H16" s="13">
        <v>5</v>
      </c>
      <c r="I16" s="346"/>
      <c r="J16" s="343"/>
      <c r="K16" s="347"/>
      <c r="L16" s="343"/>
      <c r="M16" s="343"/>
      <c r="N16" s="36" t="s">
        <v>9</v>
      </c>
      <c r="O16" s="343"/>
      <c r="P16" s="343"/>
    </row>
    <row r="17" spans="1:16" s="262" customFormat="1" ht="12.75">
      <c r="A17" s="293">
        <v>1</v>
      </c>
      <c r="B17" s="112">
        <v>84650472014</v>
      </c>
      <c r="C17" s="104" t="s">
        <v>113</v>
      </c>
      <c r="D17" s="300">
        <v>3.169345238095238</v>
      </c>
      <c r="E17" s="301">
        <v>5</v>
      </c>
      <c r="F17" s="301">
        <v>1.8</v>
      </c>
      <c r="G17" s="302">
        <v>0.72000000000000008</v>
      </c>
      <c r="H17" s="303">
        <v>3.8792708333333339</v>
      </c>
      <c r="I17" s="303">
        <v>3.8792708333333339</v>
      </c>
      <c r="J17" s="303">
        <f>I17*0.35</f>
        <v>1.3577447916666667</v>
      </c>
      <c r="K17" s="303">
        <v>3.8792708333333339</v>
      </c>
      <c r="L17" s="303">
        <f>K17*0.4</f>
        <v>1.5517083333333337</v>
      </c>
      <c r="M17" s="303">
        <v>3.8792708333333339</v>
      </c>
      <c r="N17" s="277"/>
      <c r="O17" s="278"/>
      <c r="P17" s="279"/>
    </row>
    <row r="18" spans="1:16" s="262" customFormat="1" ht="12.75">
      <c r="A18" s="293">
        <v>2</v>
      </c>
      <c r="B18" s="112">
        <v>84650502014</v>
      </c>
      <c r="C18" s="104" t="s">
        <v>114</v>
      </c>
      <c r="D18" s="300">
        <v>3.026130952380953</v>
      </c>
      <c r="E18" s="301">
        <v>5</v>
      </c>
      <c r="F18" s="301">
        <v>1</v>
      </c>
      <c r="G18" s="302">
        <v>0.4</v>
      </c>
      <c r="H18" s="303">
        <v>3.5091458333333332</v>
      </c>
      <c r="I18" s="303">
        <v>3.5091458333333332</v>
      </c>
      <c r="J18" s="303">
        <f t="shared" ref="J18:J41" si="0">I18*0.35</f>
        <v>1.2282010416666664</v>
      </c>
      <c r="K18" s="303">
        <v>3.5091458333333332</v>
      </c>
      <c r="L18" s="303">
        <f t="shared" ref="L18:L41" si="1">K18*0.4</f>
        <v>1.4036583333333335</v>
      </c>
      <c r="M18" s="303">
        <v>3.5091458333333332</v>
      </c>
      <c r="N18" s="277"/>
      <c r="O18" s="278"/>
      <c r="P18" s="279"/>
    </row>
    <row r="19" spans="1:16" s="262" customFormat="1" ht="12.75">
      <c r="A19" s="293">
        <v>3</v>
      </c>
      <c r="B19" s="112">
        <v>84650512014</v>
      </c>
      <c r="C19" s="104" t="s">
        <v>115</v>
      </c>
      <c r="D19" s="300">
        <v>3.5985714285714288</v>
      </c>
      <c r="E19" s="301">
        <v>5</v>
      </c>
      <c r="F19" s="301">
        <v>0.9</v>
      </c>
      <c r="G19" s="302">
        <v>0.36000000000000004</v>
      </c>
      <c r="H19" s="303">
        <v>3.6695000000000002</v>
      </c>
      <c r="I19" s="303">
        <v>3.6695000000000002</v>
      </c>
      <c r="J19" s="303">
        <f t="shared" si="0"/>
        <v>1.2843249999999999</v>
      </c>
      <c r="K19" s="303">
        <v>3.6695000000000002</v>
      </c>
      <c r="L19" s="303">
        <f t="shared" si="1"/>
        <v>1.4678000000000002</v>
      </c>
      <c r="M19" s="303">
        <v>3.6695000000000002</v>
      </c>
      <c r="N19" s="277"/>
      <c r="O19" s="278"/>
      <c r="P19" s="279"/>
    </row>
    <row r="20" spans="1:16" s="262" customFormat="1" ht="12.75">
      <c r="A20" s="293">
        <v>4</v>
      </c>
      <c r="B20" s="112">
        <v>84650522014</v>
      </c>
      <c r="C20" s="104" t="s">
        <v>116</v>
      </c>
      <c r="D20" s="300">
        <v>3.6321428571428571</v>
      </c>
      <c r="E20" s="301">
        <v>5</v>
      </c>
      <c r="F20" s="301">
        <v>1.9</v>
      </c>
      <c r="G20" s="302">
        <v>0.76</v>
      </c>
      <c r="H20" s="303">
        <v>4.0812499999999998</v>
      </c>
      <c r="I20" s="303">
        <v>4.0812499999999998</v>
      </c>
      <c r="J20" s="303">
        <f t="shared" si="0"/>
        <v>1.4284374999999998</v>
      </c>
      <c r="K20" s="303">
        <v>4.0812499999999998</v>
      </c>
      <c r="L20" s="303">
        <f t="shared" si="1"/>
        <v>1.6325000000000001</v>
      </c>
      <c r="M20" s="303">
        <v>4.0812499999999998</v>
      </c>
      <c r="N20" s="277"/>
      <c r="O20" s="278"/>
      <c r="P20" s="279"/>
    </row>
    <row r="21" spans="1:16" s="262" customFormat="1" ht="12" customHeight="1">
      <c r="A21" s="293">
        <v>5</v>
      </c>
      <c r="B21" s="112">
        <v>84650532014</v>
      </c>
      <c r="C21" s="104" t="s">
        <v>117</v>
      </c>
      <c r="D21" s="300">
        <v>3.089345238095238</v>
      </c>
      <c r="E21" s="301">
        <v>4</v>
      </c>
      <c r="F21" s="301">
        <v>1.2</v>
      </c>
      <c r="G21" s="302">
        <v>0.48</v>
      </c>
      <c r="H21" s="303">
        <v>3.3612708333333332</v>
      </c>
      <c r="I21" s="303">
        <v>3.3612708333333332</v>
      </c>
      <c r="J21" s="303">
        <f t="shared" si="0"/>
        <v>1.1764447916666665</v>
      </c>
      <c r="K21" s="303">
        <v>3.3612708333333332</v>
      </c>
      <c r="L21" s="303">
        <f t="shared" si="1"/>
        <v>1.3445083333333334</v>
      </c>
      <c r="M21" s="303">
        <v>3.3612708333333332</v>
      </c>
      <c r="N21" s="277"/>
      <c r="O21" s="278"/>
      <c r="P21" s="279"/>
    </row>
    <row r="22" spans="1:16" s="262" customFormat="1" ht="12.75">
      <c r="A22" s="293">
        <v>6</v>
      </c>
      <c r="B22" s="112">
        <v>84650542014</v>
      </c>
      <c r="C22" s="104" t="s">
        <v>118</v>
      </c>
      <c r="D22" s="300">
        <v>3.7280952380952379</v>
      </c>
      <c r="E22" s="301">
        <v>4</v>
      </c>
      <c r="F22" s="301">
        <v>1.5</v>
      </c>
      <c r="G22" s="302">
        <v>0.60000000000000009</v>
      </c>
      <c r="H22" s="303">
        <v>3.7048333333333332</v>
      </c>
      <c r="I22" s="303">
        <v>3.7048333333333332</v>
      </c>
      <c r="J22" s="303">
        <f t="shared" si="0"/>
        <v>1.2966916666666666</v>
      </c>
      <c r="K22" s="303">
        <v>3.7048333333333332</v>
      </c>
      <c r="L22" s="303">
        <f t="shared" si="1"/>
        <v>1.4819333333333333</v>
      </c>
      <c r="M22" s="303">
        <v>3.7048333333333332</v>
      </c>
      <c r="N22" s="277"/>
      <c r="O22" s="278"/>
      <c r="P22" s="279"/>
    </row>
    <row r="23" spans="1:16" s="262" customFormat="1" ht="12.75">
      <c r="A23" s="293">
        <v>7</v>
      </c>
      <c r="B23" s="112">
        <v>84650552014</v>
      </c>
      <c r="C23" s="104" t="s">
        <v>119</v>
      </c>
      <c r="D23" s="300">
        <v>3.5258928571428574</v>
      </c>
      <c r="E23" s="301">
        <v>5</v>
      </c>
      <c r="F23" s="301">
        <v>1.7</v>
      </c>
      <c r="G23" s="302">
        <v>0.68</v>
      </c>
      <c r="H23" s="303">
        <v>3.9640625000000007</v>
      </c>
      <c r="I23" s="303">
        <v>3.9640625000000007</v>
      </c>
      <c r="J23" s="303">
        <f t="shared" si="0"/>
        <v>1.3874218750000002</v>
      </c>
      <c r="K23" s="303">
        <v>3.9640625000000007</v>
      </c>
      <c r="L23" s="303">
        <f t="shared" si="1"/>
        <v>1.5856250000000003</v>
      </c>
      <c r="M23" s="303">
        <v>3.9640625000000007</v>
      </c>
      <c r="N23" s="277"/>
      <c r="O23" s="278"/>
      <c r="P23" s="279"/>
    </row>
    <row r="24" spans="1:16" s="262" customFormat="1" ht="12.75">
      <c r="A24" s="293">
        <v>8</v>
      </c>
      <c r="B24" s="112">
        <v>84650562014</v>
      </c>
      <c r="C24" s="104" t="s">
        <v>120</v>
      </c>
      <c r="D24" s="300">
        <v>2.3886904761904764</v>
      </c>
      <c r="E24" s="301">
        <v>5</v>
      </c>
      <c r="F24" s="301">
        <v>1.5</v>
      </c>
      <c r="G24" s="302">
        <v>0.60000000000000009</v>
      </c>
      <c r="H24" s="303">
        <v>3.4860416666666669</v>
      </c>
      <c r="I24" s="303">
        <v>3.4860416666666669</v>
      </c>
      <c r="J24" s="303">
        <f t="shared" si="0"/>
        <v>1.2201145833333333</v>
      </c>
      <c r="K24" s="303">
        <v>3.4860416666666669</v>
      </c>
      <c r="L24" s="303">
        <f t="shared" si="1"/>
        <v>1.3944166666666669</v>
      </c>
      <c r="M24" s="303">
        <v>3.4860416666666669</v>
      </c>
      <c r="N24" s="277"/>
      <c r="O24" s="278"/>
      <c r="P24" s="279"/>
    </row>
    <row r="25" spans="1:16" s="262" customFormat="1" ht="12.75">
      <c r="A25" s="293">
        <v>9</v>
      </c>
      <c r="B25" s="112">
        <v>84601252014</v>
      </c>
      <c r="C25" s="104" t="s">
        <v>121</v>
      </c>
      <c r="D25" s="300">
        <v>4.5</v>
      </c>
      <c r="E25" s="301">
        <v>0</v>
      </c>
      <c r="F25" s="301">
        <v>2.6</v>
      </c>
      <c r="G25" s="302">
        <v>1.04</v>
      </c>
      <c r="H25" s="303">
        <v>3.415</v>
      </c>
      <c r="I25" s="303">
        <v>3.415</v>
      </c>
      <c r="J25" s="303">
        <f t="shared" si="0"/>
        <v>1.1952499999999999</v>
      </c>
      <c r="K25" s="303">
        <v>3.415</v>
      </c>
      <c r="L25" s="303">
        <f t="shared" si="1"/>
        <v>1.3660000000000001</v>
      </c>
      <c r="M25" s="303">
        <v>3.415</v>
      </c>
      <c r="N25" s="277"/>
      <c r="O25" s="278"/>
      <c r="P25" s="279"/>
    </row>
    <row r="26" spans="1:16" s="262" customFormat="1" ht="12.75">
      <c r="A26" s="293">
        <v>10</v>
      </c>
      <c r="B26" s="112">
        <v>84650582014</v>
      </c>
      <c r="C26" s="104" t="s">
        <v>122</v>
      </c>
      <c r="D26" s="300">
        <v>2.9542857142857137</v>
      </c>
      <c r="E26" s="301">
        <v>4</v>
      </c>
      <c r="F26" s="304">
        <v>1</v>
      </c>
      <c r="G26" s="302">
        <v>0.4</v>
      </c>
      <c r="H26" s="303">
        <v>3.234</v>
      </c>
      <c r="I26" s="303">
        <v>3.234</v>
      </c>
      <c r="J26" s="303">
        <f t="shared" si="0"/>
        <v>1.1318999999999999</v>
      </c>
      <c r="K26" s="303">
        <v>3.234</v>
      </c>
      <c r="L26" s="303">
        <f t="shared" si="1"/>
        <v>1.2936000000000001</v>
      </c>
      <c r="M26" s="303">
        <v>3.234</v>
      </c>
      <c r="N26" s="277"/>
      <c r="O26" s="278"/>
      <c r="P26" s="279"/>
    </row>
    <row r="27" spans="1:16" s="262" customFormat="1" ht="12">
      <c r="A27" s="293">
        <v>11</v>
      </c>
      <c r="B27" s="112">
        <v>84650592014</v>
      </c>
      <c r="C27" s="104" t="s">
        <v>123</v>
      </c>
      <c r="D27" s="300">
        <v>1.6148809523809524</v>
      </c>
      <c r="E27" s="301">
        <v>5</v>
      </c>
      <c r="F27" s="301">
        <v>1.4</v>
      </c>
      <c r="G27" s="302">
        <v>0.55999999999999994</v>
      </c>
      <c r="H27" s="303">
        <v>3.175208333333333</v>
      </c>
      <c r="I27" s="303">
        <v>3.175208333333333</v>
      </c>
      <c r="J27" s="303">
        <f t="shared" si="0"/>
        <v>1.1113229166666665</v>
      </c>
      <c r="K27" s="303">
        <v>3.175208333333333</v>
      </c>
      <c r="L27" s="303">
        <f t="shared" si="1"/>
        <v>1.2700833333333332</v>
      </c>
      <c r="M27" s="303">
        <v>3.175208333333333</v>
      </c>
      <c r="N27" s="280"/>
      <c r="O27" s="281"/>
      <c r="P27" s="279"/>
    </row>
    <row r="28" spans="1:16" s="262" customFormat="1" ht="12">
      <c r="A28" s="293">
        <v>12</v>
      </c>
      <c r="B28" s="112">
        <v>84650612014</v>
      </c>
      <c r="C28" s="104" t="s">
        <v>124</v>
      </c>
      <c r="D28" s="300">
        <v>2.9077380952380953</v>
      </c>
      <c r="E28" s="301">
        <v>5</v>
      </c>
      <c r="F28" s="301">
        <v>1</v>
      </c>
      <c r="G28" s="302">
        <v>0.4</v>
      </c>
      <c r="H28" s="303">
        <v>3.4677083333333334</v>
      </c>
      <c r="I28" s="303">
        <v>3.4677083333333334</v>
      </c>
      <c r="J28" s="303">
        <f t="shared" si="0"/>
        <v>1.2136979166666666</v>
      </c>
      <c r="K28" s="303">
        <v>3.4677083333333334</v>
      </c>
      <c r="L28" s="303">
        <f t="shared" si="1"/>
        <v>1.3870833333333334</v>
      </c>
      <c r="M28" s="303">
        <v>3.4677083333333334</v>
      </c>
      <c r="N28" s="280"/>
      <c r="O28" s="281"/>
      <c r="P28" s="279"/>
    </row>
    <row r="29" spans="1:16" s="262" customFormat="1" ht="12">
      <c r="A29" s="293">
        <v>13</v>
      </c>
      <c r="B29" s="112">
        <v>84650622014</v>
      </c>
      <c r="C29" s="104" t="s">
        <v>125</v>
      </c>
      <c r="D29" s="300">
        <v>3.1670238095238092</v>
      </c>
      <c r="E29" s="301">
        <v>3</v>
      </c>
      <c r="F29" s="301">
        <v>1</v>
      </c>
      <c r="G29" s="302">
        <v>0.4</v>
      </c>
      <c r="H29" s="303">
        <v>3.0584583333333333</v>
      </c>
      <c r="I29" s="303">
        <v>3.0584583333333333</v>
      </c>
      <c r="J29" s="303">
        <f t="shared" si="0"/>
        <v>1.0704604166666665</v>
      </c>
      <c r="K29" s="303">
        <v>3.0584583333333333</v>
      </c>
      <c r="L29" s="303">
        <f t="shared" si="1"/>
        <v>1.2233833333333335</v>
      </c>
      <c r="M29" s="303">
        <v>3.0584583333333333</v>
      </c>
      <c r="N29" s="280"/>
      <c r="O29" s="281"/>
      <c r="P29" s="279"/>
    </row>
    <row r="30" spans="1:16" s="262" customFormat="1" ht="12">
      <c r="A30" s="293">
        <v>14</v>
      </c>
      <c r="B30" s="112">
        <v>84651212013</v>
      </c>
      <c r="C30" s="104" t="s">
        <v>126</v>
      </c>
      <c r="D30" s="300">
        <v>0.89880952380952372</v>
      </c>
      <c r="E30" s="301">
        <v>1</v>
      </c>
      <c r="F30" s="301">
        <v>1.5</v>
      </c>
      <c r="G30" s="302">
        <v>0.60000000000000009</v>
      </c>
      <c r="H30" s="303">
        <v>1.9645833333333333</v>
      </c>
      <c r="I30" s="303">
        <v>1.9645833333333333</v>
      </c>
      <c r="J30" s="303">
        <f t="shared" si="0"/>
        <v>0.68760416666666668</v>
      </c>
      <c r="K30" s="303">
        <v>1.9645833333333333</v>
      </c>
      <c r="L30" s="303">
        <f t="shared" si="1"/>
        <v>0.78583333333333338</v>
      </c>
      <c r="M30" s="303">
        <v>1.9645833333333333</v>
      </c>
      <c r="N30" s="280"/>
      <c r="O30" s="281"/>
      <c r="P30" s="279"/>
    </row>
    <row r="31" spans="1:16" s="262" customFormat="1" ht="12">
      <c r="A31" s="293">
        <v>15</v>
      </c>
      <c r="B31" s="112">
        <v>84650662014</v>
      </c>
      <c r="C31" s="104" t="s">
        <v>127</v>
      </c>
      <c r="D31" s="300">
        <v>1.5916666666666668</v>
      </c>
      <c r="E31" s="301">
        <v>5</v>
      </c>
      <c r="F31" s="301">
        <v>1.1000000000000001</v>
      </c>
      <c r="G31" s="302">
        <v>0.44000000000000006</v>
      </c>
      <c r="H31" s="303">
        <v>3.0470833333333331</v>
      </c>
      <c r="I31" s="303">
        <v>3.0470833333333331</v>
      </c>
      <c r="J31" s="303">
        <f t="shared" si="0"/>
        <v>1.0664791666666664</v>
      </c>
      <c r="K31" s="303">
        <v>3.0470833333333331</v>
      </c>
      <c r="L31" s="303">
        <f t="shared" si="1"/>
        <v>1.2188333333333334</v>
      </c>
      <c r="M31" s="303">
        <v>3.0470833333333331</v>
      </c>
      <c r="N31" s="280"/>
      <c r="O31" s="281"/>
      <c r="P31" s="279"/>
    </row>
    <row r="32" spans="1:16" s="262" customFormat="1" ht="12">
      <c r="A32" s="293">
        <v>16</v>
      </c>
      <c r="B32" s="112">
        <v>84650682014</v>
      </c>
      <c r="C32" s="104" t="s">
        <v>128</v>
      </c>
      <c r="D32" s="300">
        <v>3.9725595238095233</v>
      </c>
      <c r="E32" s="301">
        <v>5</v>
      </c>
      <c r="F32" s="301">
        <v>1.3</v>
      </c>
      <c r="G32" s="302">
        <v>0.52</v>
      </c>
      <c r="H32" s="303">
        <v>3.9603958333333331</v>
      </c>
      <c r="I32" s="303">
        <v>3.9603958333333331</v>
      </c>
      <c r="J32" s="303">
        <f t="shared" si="0"/>
        <v>1.3861385416666665</v>
      </c>
      <c r="K32" s="303">
        <v>3.9603958333333331</v>
      </c>
      <c r="L32" s="303">
        <f t="shared" si="1"/>
        <v>1.5841583333333333</v>
      </c>
      <c r="M32" s="303">
        <v>3.9603958333333331</v>
      </c>
      <c r="N32" s="280"/>
      <c r="O32" s="281"/>
      <c r="P32" s="279"/>
    </row>
    <row r="33" spans="1:16" s="262" customFormat="1" ht="12">
      <c r="A33" s="293">
        <v>17</v>
      </c>
      <c r="B33" s="112">
        <v>84650692014</v>
      </c>
      <c r="C33" s="104" t="s">
        <v>129</v>
      </c>
      <c r="D33" s="300">
        <v>2.3170238095238096</v>
      </c>
      <c r="E33" s="301">
        <v>5</v>
      </c>
      <c r="F33" s="301">
        <v>1.8</v>
      </c>
      <c r="G33" s="302">
        <v>0.72000000000000008</v>
      </c>
      <c r="H33" s="303">
        <v>3.5809583333333332</v>
      </c>
      <c r="I33" s="303">
        <v>3.5809583333333332</v>
      </c>
      <c r="J33" s="303">
        <f t="shared" si="0"/>
        <v>1.2533354166666666</v>
      </c>
      <c r="K33" s="303">
        <v>3.5809583333333332</v>
      </c>
      <c r="L33" s="303">
        <f t="shared" si="1"/>
        <v>1.4323833333333333</v>
      </c>
      <c r="M33" s="303">
        <v>3.5809583333333332</v>
      </c>
      <c r="N33" s="280"/>
      <c r="O33" s="281"/>
      <c r="P33" s="279"/>
    </row>
    <row r="34" spans="1:16" s="262" customFormat="1" ht="12">
      <c r="A34" s="293">
        <v>18</v>
      </c>
      <c r="B34" s="105">
        <v>84650712014</v>
      </c>
      <c r="C34" s="115" t="s">
        <v>130</v>
      </c>
      <c r="D34" s="300">
        <v>2.5405952380952379</v>
      </c>
      <c r="E34" s="301">
        <v>5</v>
      </c>
      <c r="F34" s="304">
        <v>1.3</v>
      </c>
      <c r="G34" s="302">
        <v>0.52</v>
      </c>
      <c r="H34" s="303">
        <v>3.4592083333333337</v>
      </c>
      <c r="I34" s="303">
        <v>3.4592083333333337</v>
      </c>
      <c r="J34" s="303">
        <f t="shared" si="0"/>
        <v>1.2107229166666666</v>
      </c>
      <c r="K34" s="303">
        <v>3.4592083333333337</v>
      </c>
      <c r="L34" s="303">
        <f t="shared" si="1"/>
        <v>1.3836833333333336</v>
      </c>
      <c r="M34" s="303">
        <v>3.4592083333333337</v>
      </c>
      <c r="N34" s="280"/>
      <c r="O34" s="281"/>
      <c r="P34" s="279"/>
    </row>
    <row r="35" spans="1:16" s="262" customFormat="1" ht="12">
      <c r="A35" s="293">
        <v>19</v>
      </c>
      <c r="B35" s="94">
        <v>84650722014</v>
      </c>
      <c r="C35" s="94" t="s">
        <v>131</v>
      </c>
      <c r="D35" s="300">
        <v>3.3226190476190482</v>
      </c>
      <c r="E35" s="301">
        <v>5</v>
      </c>
      <c r="F35" s="301">
        <v>1</v>
      </c>
      <c r="G35" s="302">
        <v>0.4</v>
      </c>
      <c r="H35" s="303">
        <v>3.612916666666667</v>
      </c>
      <c r="I35" s="303">
        <v>3.612916666666667</v>
      </c>
      <c r="J35" s="303">
        <f t="shared" si="0"/>
        <v>1.2645208333333333</v>
      </c>
      <c r="K35" s="303">
        <v>3.612916666666667</v>
      </c>
      <c r="L35" s="303">
        <f t="shared" si="1"/>
        <v>1.4451666666666669</v>
      </c>
      <c r="M35" s="303">
        <v>3.612916666666667</v>
      </c>
      <c r="N35" s="280"/>
      <c r="O35" s="281"/>
      <c r="P35" s="279"/>
    </row>
    <row r="36" spans="1:16" s="262" customFormat="1" ht="12">
      <c r="A36" s="293">
        <v>20</v>
      </c>
      <c r="B36" s="94">
        <v>84650762014</v>
      </c>
      <c r="C36" s="94" t="s">
        <v>132</v>
      </c>
      <c r="D36" s="300">
        <v>3.6439285714285714</v>
      </c>
      <c r="E36" s="301">
        <v>5</v>
      </c>
      <c r="F36" s="301">
        <v>1.1000000000000001</v>
      </c>
      <c r="G36" s="302">
        <v>0.44000000000000006</v>
      </c>
      <c r="H36" s="303">
        <v>3.7653749999999997</v>
      </c>
      <c r="I36" s="303">
        <v>3.7653749999999997</v>
      </c>
      <c r="J36" s="303">
        <f t="shared" si="0"/>
        <v>1.3178812499999999</v>
      </c>
      <c r="K36" s="303">
        <v>3.7653749999999997</v>
      </c>
      <c r="L36" s="303">
        <f t="shared" si="1"/>
        <v>1.5061499999999999</v>
      </c>
      <c r="M36" s="303">
        <v>3.7653749999999997</v>
      </c>
      <c r="N36" s="280"/>
      <c r="O36" s="281"/>
      <c r="P36" s="279"/>
    </row>
    <row r="37" spans="1:16" s="262" customFormat="1" ht="12">
      <c r="A37" s="293">
        <v>21</v>
      </c>
      <c r="B37" s="94">
        <v>84650772014</v>
      </c>
      <c r="C37" s="94" t="s">
        <v>133</v>
      </c>
      <c r="D37" s="300">
        <v>3.237797619047619</v>
      </c>
      <c r="E37" s="301">
        <v>5</v>
      </c>
      <c r="F37" s="301">
        <v>1.3</v>
      </c>
      <c r="G37" s="302">
        <v>0.52</v>
      </c>
      <c r="H37" s="303">
        <v>3.7032291666666666</v>
      </c>
      <c r="I37" s="303">
        <v>3.7032291666666666</v>
      </c>
      <c r="J37" s="303">
        <f t="shared" si="0"/>
        <v>1.2961302083333333</v>
      </c>
      <c r="K37" s="303">
        <v>3.7032291666666666</v>
      </c>
      <c r="L37" s="303">
        <f t="shared" si="1"/>
        <v>1.4812916666666667</v>
      </c>
      <c r="M37" s="303">
        <v>3.7032291666666666</v>
      </c>
      <c r="N37" s="280"/>
      <c r="O37" s="281"/>
      <c r="P37" s="279"/>
    </row>
    <row r="38" spans="1:16" s="262" customFormat="1" ht="12">
      <c r="A38" s="293">
        <v>22</v>
      </c>
      <c r="B38" s="94">
        <v>84650782014</v>
      </c>
      <c r="C38" s="94" t="s">
        <v>134</v>
      </c>
      <c r="D38" s="300">
        <v>3.5991071428571431</v>
      </c>
      <c r="E38" s="301">
        <v>5</v>
      </c>
      <c r="F38" s="301">
        <v>1.6</v>
      </c>
      <c r="G38" s="302">
        <v>0.64000000000000012</v>
      </c>
      <c r="H38" s="303">
        <v>3.9496875000000005</v>
      </c>
      <c r="I38" s="303">
        <v>3.9496875000000005</v>
      </c>
      <c r="J38" s="303">
        <f t="shared" si="0"/>
        <v>1.382390625</v>
      </c>
      <c r="K38" s="303">
        <v>3.9496875000000005</v>
      </c>
      <c r="L38" s="303">
        <f t="shared" si="1"/>
        <v>1.5798750000000004</v>
      </c>
      <c r="M38" s="303">
        <v>3.9496875000000005</v>
      </c>
      <c r="N38" s="280"/>
      <c r="O38" s="281"/>
      <c r="P38" s="279"/>
    </row>
    <row r="39" spans="1:16" s="262" customFormat="1" ht="12">
      <c r="A39" s="293">
        <v>23</v>
      </c>
      <c r="B39" s="94">
        <v>84650792014</v>
      </c>
      <c r="C39" s="94" t="s">
        <v>135</v>
      </c>
      <c r="D39" s="300">
        <v>3.1403571428571424</v>
      </c>
      <c r="E39" s="301">
        <v>5</v>
      </c>
      <c r="F39" s="301">
        <v>1.8</v>
      </c>
      <c r="G39" s="302">
        <v>0.72000000000000008</v>
      </c>
      <c r="H39" s="303">
        <v>3.8691250000000004</v>
      </c>
      <c r="I39" s="303">
        <v>3.8691250000000004</v>
      </c>
      <c r="J39" s="303">
        <f t="shared" si="0"/>
        <v>1.3541937500000001</v>
      </c>
      <c r="K39" s="303">
        <v>3.8691250000000004</v>
      </c>
      <c r="L39" s="303">
        <f t="shared" si="1"/>
        <v>1.5476500000000002</v>
      </c>
      <c r="M39" s="303">
        <v>3.8691250000000004</v>
      </c>
      <c r="N39" s="280"/>
      <c r="O39" s="281"/>
      <c r="P39" s="279"/>
    </row>
    <row r="40" spans="1:16" s="262" customFormat="1" ht="12">
      <c r="A40" s="293">
        <v>24</v>
      </c>
      <c r="B40" s="94">
        <v>84650812014</v>
      </c>
      <c r="C40" s="94" t="s">
        <v>136</v>
      </c>
      <c r="D40" s="300">
        <v>3.6870238095238093</v>
      </c>
      <c r="E40" s="301">
        <v>5</v>
      </c>
      <c r="F40" s="301">
        <v>1.2</v>
      </c>
      <c r="G40" s="302">
        <v>0.48</v>
      </c>
      <c r="H40" s="303">
        <v>3.8204583333333337</v>
      </c>
      <c r="I40" s="303">
        <v>3.8204583333333337</v>
      </c>
      <c r="J40" s="303">
        <f t="shared" si="0"/>
        <v>1.3371604166666666</v>
      </c>
      <c r="K40" s="303">
        <v>3.8204583333333337</v>
      </c>
      <c r="L40" s="303">
        <f t="shared" si="1"/>
        <v>1.5281833333333337</v>
      </c>
      <c r="M40" s="303">
        <v>3.8204583333333337</v>
      </c>
      <c r="N40" s="280"/>
      <c r="O40" s="281"/>
      <c r="P40" s="279"/>
    </row>
    <row r="41" spans="1:16" s="283" customFormat="1" ht="14.25" customHeight="1">
      <c r="A41" s="293">
        <v>25</v>
      </c>
      <c r="B41" s="94">
        <v>84650832014</v>
      </c>
      <c r="C41" s="94" t="s">
        <v>137</v>
      </c>
      <c r="D41" s="300">
        <v>3.7654761904761913</v>
      </c>
      <c r="E41" s="301">
        <v>5</v>
      </c>
      <c r="F41" s="301">
        <v>1.4</v>
      </c>
      <c r="G41" s="302">
        <v>0.55999999999999994</v>
      </c>
      <c r="H41" s="303">
        <v>3.9279166666666674</v>
      </c>
      <c r="I41" s="303">
        <v>3.9279166666666674</v>
      </c>
      <c r="J41" s="303">
        <f t="shared" si="0"/>
        <v>1.3747708333333335</v>
      </c>
      <c r="K41" s="303">
        <v>3.9279166666666674</v>
      </c>
      <c r="L41" s="303">
        <f t="shared" si="1"/>
        <v>1.571166666666667</v>
      </c>
      <c r="M41" s="303">
        <v>3.9279166666666674</v>
      </c>
      <c r="N41" s="282"/>
      <c r="O41" s="282"/>
      <c r="P41" s="282"/>
    </row>
    <row r="42" spans="1:16" s="24" customFormat="1" ht="12" customHeight="1">
      <c r="A42" s="11"/>
      <c r="C42" s="26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26"/>
      <c r="O42" s="26"/>
      <c r="P42" s="26"/>
    </row>
    <row r="43" spans="1:16" s="24" customFormat="1" ht="22.5" customHeight="1">
      <c r="C43" s="27"/>
      <c r="D43" s="306"/>
      <c r="E43" s="307"/>
      <c r="F43" s="307"/>
      <c r="G43" s="308"/>
      <c r="H43" s="307"/>
      <c r="I43" s="307"/>
      <c r="J43" s="308"/>
      <c r="K43" s="309"/>
      <c r="L43" s="309"/>
      <c r="M43" s="310"/>
      <c r="N43" s="29"/>
    </row>
    <row r="44" spans="1:16" s="24" customFormat="1" ht="13.5" customHeight="1">
      <c r="D44" s="344" t="s">
        <v>16</v>
      </c>
      <c r="E44" s="344"/>
      <c r="F44" s="344"/>
      <c r="G44" s="344"/>
      <c r="H44" s="344"/>
      <c r="I44" s="344"/>
      <c r="J44" s="344"/>
      <c r="K44" s="311"/>
      <c r="L44" s="311"/>
      <c r="M44" s="311"/>
    </row>
    <row r="45" spans="1:16" s="24" customFormat="1" ht="15">
      <c r="D45" s="312"/>
      <c r="E45" s="311"/>
      <c r="F45" s="311"/>
      <c r="G45" s="311"/>
      <c r="H45" s="311"/>
      <c r="I45" s="311"/>
      <c r="J45" s="311"/>
      <c r="K45" s="311"/>
      <c r="L45" s="311"/>
      <c r="M45" s="311"/>
    </row>
    <row r="47" spans="1:16">
      <c r="D47" s="296"/>
      <c r="E47" s="296"/>
      <c r="F47" s="296"/>
      <c r="G47" s="296"/>
      <c r="H47" s="296"/>
      <c r="I47" s="296"/>
    </row>
  </sheetData>
  <mergeCells count="18">
    <mergeCell ref="D44:J44"/>
    <mergeCell ref="I15:I16"/>
    <mergeCell ref="K15:K16"/>
    <mergeCell ref="A15:A16"/>
    <mergeCell ref="B15:B16"/>
    <mergeCell ref="C15:C16"/>
    <mergeCell ref="D15:H15"/>
    <mergeCell ref="J15:J16"/>
    <mergeCell ref="N12:P12"/>
    <mergeCell ref="L15:L16"/>
    <mergeCell ref="M15:M16"/>
    <mergeCell ref="O15:O16"/>
    <mergeCell ref="P15:P16"/>
    <mergeCell ref="C5:K5"/>
    <mergeCell ref="G6:H6"/>
    <mergeCell ref="N6:P6"/>
    <mergeCell ref="G8:H8"/>
    <mergeCell ref="N8:P8"/>
  </mergeCells>
  <dataValidations count="6">
    <dataValidation type="textLength" allowBlank="1" showInputMessage="1" showErrorMessage="1" errorTitle="CODIGO ERRÓNEO" error="Recuerde que el código tiene siete digitos, debe ingresarlo como aparece en plataforma" promptTitle="CODIGO DEL CURSO" prompt="El código del curso debe contener siete dígitos,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  <dataValidation type="decimal" allowBlank="1" showInputMessage="1" showErrorMessage="1" errorTitle="DATO ERRÓNEO" error="Debe ingresar solo valores numéricos, si el estudiante no se presentó ingrese 0,0 para que la formula calcule correctamente_x000a_" promptTitle="CONVOCATORIA 2" prompt="Esta celda solo permite números, si el estudiante no se presentó ingrese 0,0 para que la fórmula calcule correctamente_x000a_" sqref="N17:N40">
      <formula1>0</formula1>
      <formula2>5</formula2>
    </dataValidation>
    <dataValidation type="list" allowBlank="1" showInputMessage="1" showErrorMessage="1" errorTitle="DATO NO VÁLIDO" error="Por favor seleccione la opción apropiada del listado" promptTitle="REPORTE DE NOVEDAD" prompt="Si entrega la nota del estudiante por medio de reporte de novedad, por favor indique con una X si el estudiante no aparece en su listado de plataforma ó CL si es estudiante por modalidad curso libre" sqref="P17:P40">
      <formula1>REPORTE</formula1>
    </dataValidation>
    <dataValidation type="decimal" allowBlank="1" showInputMessage="1" showErrorMessage="1" errorTitle="DATO INCORRECTO" error="Debe ingresar solo valores numéricos, si el estudiante no se presentó ingrese 0,0 para que la formula calcule correctamente" promptTitle="EVALUACIÓN PERMANENTE" prompt="Esta celda solo permite números, si el estudiante no presentó ingrese 0,0 para que la fórmula calcule correctamente" sqref="L17:L41 M17:M40 K17:K40 J17:J41 D17:I40">
      <formula1>0</formula1>
      <formula2>5</formula2>
    </dataValidation>
    <dataValidation type="textLength" allowBlank="1" showInputMessage="1" showErrorMessage="1" errorTitle="CODIGO ERRÓNEO" error="Verifique el código ingresado, recuerde que tiene 12 dígitos con el 0 inicial, esta celda no admite valores de documento de identificación." promptTitle="CODIGO ESTUDIANTIL" prompt="Por favor digite el código del estudiante con el 0 inicial, esta celda solo permite el ingreso de los códigos completos, recuerde que tienen 12 dígitos" sqref="B18:B40">
      <formula1>11</formula1>
      <formula2>12</formula2>
    </dataValidation>
  </dataValidations>
  <hyperlinks>
    <hyperlink ref="N12" r:id="rId1"/>
  </hyperlinks>
  <pageMargins left="0.51181102362204722" right="0.51181102362204722" top="0.62992125984251968" bottom="0.6692913385826772" header="0" footer="0"/>
  <pageSetup scale="90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topLeftCell="A18" workbookViewId="0">
      <selection activeCell="I3" sqref="I1:I1048576"/>
    </sheetView>
  </sheetViews>
  <sheetFormatPr baseColWidth="10" defaultRowHeight="11.25"/>
  <cols>
    <col min="1" max="1" width="3.85546875" style="92" customWidth="1"/>
    <col min="2" max="2" width="11.42578125" style="92"/>
    <col min="3" max="3" width="13.5703125" style="92" customWidth="1"/>
    <col min="4" max="4" width="31.5703125" style="92" customWidth="1"/>
    <col min="5" max="8" width="4.28515625" style="92" customWidth="1"/>
    <col min="9" max="9" width="6.28515625" style="304" customWidth="1"/>
    <col min="10" max="52" width="4.28515625" style="92" customWidth="1"/>
    <col min="53" max="57" width="4.28515625" style="94" customWidth="1"/>
    <col min="58" max="259" width="11.42578125" style="92"/>
    <col min="260" max="260" width="3.85546875" style="92" customWidth="1"/>
    <col min="261" max="262" width="11.42578125" style="92"/>
    <col min="263" max="263" width="31.5703125" style="92" customWidth="1"/>
    <col min="264" max="308" width="4.28515625" style="92" customWidth="1"/>
    <col min="309" max="515" width="11.42578125" style="92"/>
    <col min="516" max="516" width="3.85546875" style="92" customWidth="1"/>
    <col min="517" max="518" width="11.42578125" style="92"/>
    <col min="519" max="519" width="31.5703125" style="92" customWidth="1"/>
    <col min="520" max="564" width="4.28515625" style="92" customWidth="1"/>
    <col min="565" max="771" width="11.42578125" style="92"/>
    <col min="772" max="772" width="3.85546875" style="92" customWidth="1"/>
    <col min="773" max="774" width="11.42578125" style="92"/>
    <col min="775" max="775" width="31.5703125" style="92" customWidth="1"/>
    <col min="776" max="820" width="4.28515625" style="92" customWidth="1"/>
    <col min="821" max="1027" width="11.42578125" style="92"/>
    <col min="1028" max="1028" width="3.85546875" style="92" customWidth="1"/>
    <col min="1029" max="1030" width="11.42578125" style="92"/>
    <col min="1031" max="1031" width="31.5703125" style="92" customWidth="1"/>
    <col min="1032" max="1076" width="4.28515625" style="92" customWidth="1"/>
    <col min="1077" max="1283" width="11.42578125" style="92"/>
    <col min="1284" max="1284" width="3.85546875" style="92" customWidth="1"/>
    <col min="1285" max="1286" width="11.42578125" style="92"/>
    <col min="1287" max="1287" width="31.5703125" style="92" customWidth="1"/>
    <col min="1288" max="1332" width="4.28515625" style="92" customWidth="1"/>
    <col min="1333" max="1539" width="11.42578125" style="92"/>
    <col min="1540" max="1540" width="3.85546875" style="92" customWidth="1"/>
    <col min="1541" max="1542" width="11.42578125" style="92"/>
    <col min="1543" max="1543" width="31.5703125" style="92" customWidth="1"/>
    <col min="1544" max="1588" width="4.28515625" style="92" customWidth="1"/>
    <col min="1589" max="1795" width="11.42578125" style="92"/>
    <col min="1796" max="1796" width="3.85546875" style="92" customWidth="1"/>
    <col min="1797" max="1798" width="11.42578125" style="92"/>
    <col min="1799" max="1799" width="31.5703125" style="92" customWidth="1"/>
    <col min="1800" max="1844" width="4.28515625" style="92" customWidth="1"/>
    <col min="1845" max="2051" width="11.42578125" style="92"/>
    <col min="2052" max="2052" width="3.85546875" style="92" customWidth="1"/>
    <col min="2053" max="2054" width="11.42578125" style="92"/>
    <col min="2055" max="2055" width="31.5703125" style="92" customWidth="1"/>
    <col min="2056" max="2100" width="4.28515625" style="92" customWidth="1"/>
    <col min="2101" max="2307" width="11.42578125" style="92"/>
    <col min="2308" max="2308" width="3.85546875" style="92" customWidth="1"/>
    <col min="2309" max="2310" width="11.42578125" style="92"/>
    <col min="2311" max="2311" width="31.5703125" style="92" customWidth="1"/>
    <col min="2312" max="2356" width="4.28515625" style="92" customWidth="1"/>
    <col min="2357" max="2563" width="11.42578125" style="92"/>
    <col min="2564" max="2564" width="3.85546875" style="92" customWidth="1"/>
    <col min="2565" max="2566" width="11.42578125" style="92"/>
    <col min="2567" max="2567" width="31.5703125" style="92" customWidth="1"/>
    <col min="2568" max="2612" width="4.28515625" style="92" customWidth="1"/>
    <col min="2613" max="2819" width="11.42578125" style="92"/>
    <col min="2820" max="2820" width="3.85546875" style="92" customWidth="1"/>
    <col min="2821" max="2822" width="11.42578125" style="92"/>
    <col min="2823" max="2823" width="31.5703125" style="92" customWidth="1"/>
    <col min="2824" max="2868" width="4.28515625" style="92" customWidth="1"/>
    <col min="2869" max="3075" width="11.42578125" style="92"/>
    <col min="3076" max="3076" width="3.85546875" style="92" customWidth="1"/>
    <col min="3077" max="3078" width="11.42578125" style="92"/>
    <col min="3079" max="3079" width="31.5703125" style="92" customWidth="1"/>
    <col min="3080" max="3124" width="4.28515625" style="92" customWidth="1"/>
    <col min="3125" max="3331" width="11.42578125" style="92"/>
    <col min="3332" max="3332" width="3.85546875" style="92" customWidth="1"/>
    <col min="3333" max="3334" width="11.42578125" style="92"/>
    <col min="3335" max="3335" width="31.5703125" style="92" customWidth="1"/>
    <col min="3336" max="3380" width="4.28515625" style="92" customWidth="1"/>
    <col min="3381" max="3587" width="11.42578125" style="92"/>
    <col min="3588" max="3588" width="3.85546875" style="92" customWidth="1"/>
    <col min="3589" max="3590" width="11.42578125" style="92"/>
    <col min="3591" max="3591" width="31.5703125" style="92" customWidth="1"/>
    <col min="3592" max="3636" width="4.28515625" style="92" customWidth="1"/>
    <col min="3637" max="3843" width="11.42578125" style="92"/>
    <col min="3844" max="3844" width="3.85546875" style="92" customWidth="1"/>
    <col min="3845" max="3846" width="11.42578125" style="92"/>
    <col min="3847" max="3847" width="31.5703125" style="92" customWidth="1"/>
    <col min="3848" max="3892" width="4.28515625" style="92" customWidth="1"/>
    <col min="3893" max="4099" width="11.42578125" style="92"/>
    <col min="4100" max="4100" width="3.85546875" style="92" customWidth="1"/>
    <col min="4101" max="4102" width="11.42578125" style="92"/>
    <col min="4103" max="4103" width="31.5703125" style="92" customWidth="1"/>
    <col min="4104" max="4148" width="4.28515625" style="92" customWidth="1"/>
    <col min="4149" max="4355" width="11.42578125" style="92"/>
    <col min="4356" max="4356" width="3.85546875" style="92" customWidth="1"/>
    <col min="4357" max="4358" width="11.42578125" style="92"/>
    <col min="4359" max="4359" width="31.5703125" style="92" customWidth="1"/>
    <col min="4360" max="4404" width="4.28515625" style="92" customWidth="1"/>
    <col min="4405" max="4611" width="11.42578125" style="92"/>
    <col min="4612" max="4612" width="3.85546875" style="92" customWidth="1"/>
    <col min="4613" max="4614" width="11.42578125" style="92"/>
    <col min="4615" max="4615" width="31.5703125" style="92" customWidth="1"/>
    <col min="4616" max="4660" width="4.28515625" style="92" customWidth="1"/>
    <col min="4661" max="4867" width="11.42578125" style="92"/>
    <col min="4868" max="4868" width="3.85546875" style="92" customWidth="1"/>
    <col min="4869" max="4870" width="11.42578125" style="92"/>
    <col min="4871" max="4871" width="31.5703125" style="92" customWidth="1"/>
    <col min="4872" max="4916" width="4.28515625" style="92" customWidth="1"/>
    <col min="4917" max="5123" width="11.42578125" style="92"/>
    <col min="5124" max="5124" width="3.85546875" style="92" customWidth="1"/>
    <col min="5125" max="5126" width="11.42578125" style="92"/>
    <col min="5127" max="5127" width="31.5703125" style="92" customWidth="1"/>
    <col min="5128" max="5172" width="4.28515625" style="92" customWidth="1"/>
    <col min="5173" max="5379" width="11.42578125" style="92"/>
    <col min="5380" max="5380" width="3.85546875" style="92" customWidth="1"/>
    <col min="5381" max="5382" width="11.42578125" style="92"/>
    <col min="5383" max="5383" width="31.5703125" style="92" customWidth="1"/>
    <col min="5384" max="5428" width="4.28515625" style="92" customWidth="1"/>
    <col min="5429" max="5635" width="11.42578125" style="92"/>
    <col min="5636" max="5636" width="3.85546875" style="92" customWidth="1"/>
    <col min="5637" max="5638" width="11.42578125" style="92"/>
    <col min="5639" max="5639" width="31.5703125" style="92" customWidth="1"/>
    <col min="5640" max="5684" width="4.28515625" style="92" customWidth="1"/>
    <col min="5685" max="5891" width="11.42578125" style="92"/>
    <col min="5892" max="5892" width="3.85546875" style="92" customWidth="1"/>
    <col min="5893" max="5894" width="11.42578125" style="92"/>
    <col min="5895" max="5895" width="31.5703125" style="92" customWidth="1"/>
    <col min="5896" max="5940" width="4.28515625" style="92" customWidth="1"/>
    <col min="5941" max="6147" width="11.42578125" style="92"/>
    <col min="6148" max="6148" width="3.85546875" style="92" customWidth="1"/>
    <col min="6149" max="6150" width="11.42578125" style="92"/>
    <col min="6151" max="6151" width="31.5703125" style="92" customWidth="1"/>
    <col min="6152" max="6196" width="4.28515625" style="92" customWidth="1"/>
    <col min="6197" max="6403" width="11.42578125" style="92"/>
    <col min="6404" max="6404" width="3.85546875" style="92" customWidth="1"/>
    <col min="6405" max="6406" width="11.42578125" style="92"/>
    <col min="6407" max="6407" width="31.5703125" style="92" customWidth="1"/>
    <col min="6408" max="6452" width="4.28515625" style="92" customWidth="1"/>
    <col min="6453" max="6659" width="11.42578125" style="92"/>
    <col min="6660" max="6660" width="3.85546875" style="92" customWidth="1"/>
    <col min="6661" max="6662" width="11.42578125" style="92"/>
    <col min="6663" max="6663" width="31.5703125" style="92" customWidth="1"/>
    <col min="6664" max="6708" width="4.28515625" style="92" customWidth="1"/>
    <col min="6709" max="6915" width="11.42578125" style="92"/>
    <col min="6916" max="6916" width="3.85546875" style="92" customWidth="1"/>
    <col min="6917" max="6918" width="11.42578125" style="92"/>
    <col min="6919" max="6919" width="31.5703125" style="92" customWidth="1"/>
    <col min="6920" max="6964" width="4.28515625" style="92" customWidth="1"/>
    <col min="6965" max="7171" width="11.42578125" style="92"/>
    <col min="7172" max="7172" width="3.85546875" style="92" customWidth="1"/>
    <col min="7173" max="7174" width="11.42578125" style="92"/>
    <col min="7175" max="7175" width="31.5703125" style="92" customWidth="1"/>
    <col min="7176" max="7220" width="4.28515625" style="92" customWidth="1"/>
    <col min="7221" max="7427" width="11.42578125" style="92"/>
    <col min="7428" max="7428" width="3.85546875" style="92" customWidth="1"/>
    <col min="7429" max="7430" width="11.42578125" style="92"/>
    <col min="7431" max="7431" width="31.5703125" style="92" customWidth="1"/>
    <col min="7432" max="7476" width="4.28515625" style="92" customWidth="1"/>
    <col min="7477" max="7683" width="11.42578125" style="92"/>
    <col min="7684" max="7684" width="3.85546875" style="92" customWidth="1"/>
    <col min="7685" max="7686" width="11.42578125" style="92"/>
    <col min="7687" max="7687" width="31.5703125" style="92" customWidth="1"/>
    <col min="7688" max="7732" width="4.28515625" style="92" customWidth="1"/>
    <col min="7733" max="7939" width="11.42578125" style="92"/>
    <col min="7940" max="7940" width="3.85546875" style="92" customWidth="1"/>
    <col min="7941" max="7942" width="11.42578125" style="92"/>
    <col min="7943" max="7943" width="31.5703125" style="92" customWidth="1"/>
    <col min="7944" max="7988" width="4.28515625" style="92" customWidth="1"/>
    <col min="7989" max="8195" width="11.42578125" style="92"/>
    <col min="8196" max="8196" width="3.85546875" style="92" customWidth="1"/>
    <col min="8197" max="8198" width="11.42578125" style="92"/>
    <col min="8199" max="8199" width="31.5703125" style="92" customWidth="1"/>
    <col min="8200" max="8244" width="4.28515625" style="92" customWidth="1"/>
    <col min="8245" max="8451" width="11.42578125" style="92"/>
    <col min="8452" max="8452" width="3.85546875" style="92" customWidth="1"/>
    <col min="8453" max="8454" width="11.42578125" style="92"/>
    <col min="8455" max="8455" width="31.5703125" style="92" customWidth="1"/>
    <col min="8456" max="8500" width="4.28515625" style="92" customWidth="1"/>
    <col min="8501" max="8707" width="11.42578125" style="92"/>
    <col min="8708" max="8708" width="3.85546875" style="92" customWidth="1"/>
    <col min="8709" max="8710" width="11.42578125" style="92"/>
    <col min="8711" max="8711" width="31.5703125" style="92" customWidth="1"/>
    <col min="8712" max="8756" width="4.28515625" style="92" customWidth="1"/>
    <col min="8757" max="8963" width="11.42578125" style="92"/>
    <col min="8964" max="8964" width="3.85546875" style="92" customWidth="1"/>
    <col min="8965" max="8966" width="11.42578125" style="92"/>
    <col min="8967" max="8967" width="31.5703125" style="92" customWidth="1"/>
    <col min="8968" max="9012" width="4.28515625" style="92" customWidth="1"/>
    <col min="9013" max="9219" width="11.42578125" style="92"/>
    <col min="9220" max="9220" width="3.85546875" style="92" customWidth="1"/>
    <col min="9221" max="9222" width="11.42578125" style="92"/>
    <col min="9223" max="9223" width="31.5703125" style="92" customWidth="1"/>
    <col min="9224" max="9268" width="4.28515625" style="92" customWidth="1"/>
    <col min="9269" max="9475" width="11.42578125" style="92"/>
    <col min="9476" max="9476" width="3.85546875" style="92" customWidth="1"/>
    <col min="9477" max="9478" width="11.42578125" style="92"/>
    <col min="9479" max="9479" width="31.5703125" style="92" customWidth="1"/>
    <col min="9480" max="9524" width="4.28515625" style="92" customWidth="1"/>
    <col min="9525" max="9731" width="11.42578125" style="92"/>
    <col min="9732" max="9732" width="3.85546875" style="92" customWidth="1"/>
    <col min="9733" max="9734" width="11.42578125" style="92"/>
    <col min="9735" max="9735" width="31.5703125" style="92" customWidth="1"/>
    <col min="9736" max="9780" width="4.28515625" style="92" customWidth="1"/>
    <col min="9781" max="9987" width="11.42578125" style="92"/>
    <col min="9988" max="9988" width="3.85546875" style="92" customWidth="1"/>
    <col min="9989" max="9990" width="11.42578125" style="92"/>
    <col min="9991" max="9991" width="31.5703125" style="92" customWidth="1"/>
    <col min="9992" max="10036" width="4.28515625" style="92" customWidth="1"/>
    <col min="10037" max="10243" width="11.42578125" style="92"/>
    <col min="10244" max="10244" width="3.85546875" style="92" customWidth="1"/>
    <col min="10245" max="10246" width="11.42578125" style="92"/>
    <col min="10247" max="10247" width="31.5703125" style="92" customWidth="1"/>
    <col min="10248" max="10292" width="4.28515625" style="92" customWidth="1"/>
    <col min="10293" max="10499" width="11.42578125" style="92"/>
    <col min="10500" max="10500" width="3.85546875" style="92" customWidth="1"/>
    <col min="10501" max="10502" width="11.42578125" style="92"/>
    <col min="10503" max="10503" width="31.5703125" style="92" customWidth="1"/>
    <col min="10504" max="10548" width="4.28515625" style="92" customWidth="1"/>
    <col min="10549" max="10755" width="11.42578125" style="92"/>
    <col min="10756" max="10756" width="3.85546875" style="92" customWidth="1"/>
    <col min="10757" max="10758" width="11.42578125" style="92"/>
    <col min="10759" max="10759" width="31.5703125" style="92" customWidth="1"/>
    <col min="10760" max="10804" width="4.28515625" style="92" customWidth="1"/>
    <col min="10805" max="11011" width="11.42578125" style="92"/>
    <col min="11012" max="11012" width="3.85546875" style="92" customWidth="1"/>
    <col min="11013" max="11014" width="11.42578125" style="92"/>
    <col min="11015" max="11015" width="31.5703125" style="92" customWidth="1"/>
    <col min="11016" max="11060" width="4.28515625" style="92" customWidth="1"/>
    <col min="11061" max="11267" width="11.42578125" style="92"/>
    <col min="11268" max="11268" width="3.85546875" style="92" customWidth="1"/>
    <col min="11269" max="11270" width="11.42578125" style="92"/>
    <col min="11271" max="11271" width="31.5703125" style="92" customWidth="1"/>
    <col min="11272" max="11316" width="4.28515625" style="92" customWidth="1"/>
    <col min="11317" max="11523" width="11.42578125" style="92"/>
    <col min="11524" max="11524" width="3.85546875" style="92" customWidth="1"/>
    <col min="11525" max="11526" width="11.42578125" style="92"/>
    <col min="11527" max="11527" width="31.5703125" style="92" customWidth="1"/>
    <col min="11528" max="11572" width="4.28515625" style="92" customWidth="1"/>
    <col min="11573" max="11779" width="11.42578125" style="92"/>
    <col min="11780" max="11780" width="3.85546875" style="92" customWidth="1"/>
    <col min="11781" max="11782" width="11.42578125" style="92"/>
    <col min="11783" max="11783" width="31.5703125" style="92" customWidth="1"/>
    <col min="11784" max="11828" width="4.28515625" style="92" customWidth="1"/>
    <col min="11829" max="12035" width="11.42578125" style="92"/>
    <col min="12036" max="12036" width="3.85546875" style="92" customWidth="1"/>
    <col min="12037" max="12038" width="11.42578125" style="92"/>
    <col min="12039" max="12039" width="31.5703125" style="92" customWidth="1"/>
    <col min="12040" max="12084" width="4.28515625" style="92" customWidth="1"/>
    <col min="12085" max="12291" width="11.42578125" style="92"/>
    <col min="12292" max="12292" width="3.85546875" style="92" customWidth="1"/>
    <col min="12293" max="12294" width="11.42578125" style="92"/>
    <col min="12295" max="12295" width="31.5703125" style="92" customWidth="1"/>
    <col min="12296" max="12340" width="4.28515625" style="92" customWidth="1"/>
    <col min="12341" max="12547" width="11.42578125" style="92"/>
    <col min="12548" max="12548" width="3.85546875" style="92" customWidth="1"/>
    <col min="12549" max="12550" width="11.42578125" style="92"/>
    <col min="12551" max="12551" width="31.5703125" style="92" customWidth="1"/>
    <col min="12552" max="12596" width="4.28515625" style="92" customWidth="1"/>
    <col min="12597" max="12803" width="11.42578125" style="92"/>
    <col min="12804" max="12804" width="3.85546875" style="92" customWidth="1"/>
    <col min="12805" max="12806" width="11.42578125" style="92"/>
    <col min="12807" max="12807" width="31.5703125" style="92" customWidth="1"/>
    <col min="12808" max="12852" width="4.28515625" style="92" customWidth="1"/>
    <col min="12853" max="13059" width="11.42578125" style="92"/>
    <col min="13060" max="13060" width="3.85546875" style="92" customWidth="1"/>
    <col min="13061" max="13062" width="11.42578125" style="92"/>
    <col min="13063" max="13063" width="31.5703125" style="92" customWidth="1"/>
    <col min="13064" max="13108" width="4.28515625" style="92" customWidth="1"/>
    <col min="13109" max="13315" width="11.42578125" style="92"/>
    <col min="13316" max="13316" width="3.85546875" style="92" customWidth="1"/>
    <col min="13317" max="13318" width="11.42578125" style="92"/>
    <col min="13319" max="13319" width="31.5703125" style="92" customWidth="1"/>
    <col min="13320" max="13364" width="4.28515625" style="92" customWidth="1"/>
    <col min="13365" max="13571" width="11.42578125" style="92"/>
    <col min="13572" max="13572" width="3.85546875" style="92" customWidth="1"/>
    <col min="13573" max="13574" width="11.42578125" style="92"/>
    <col min="13575" max="13575" width="31.5703125" style="92" customWidth="1"/>
    <col min="13576" max="13620" width="4.28515625" style="92" customWidth="1"/>
    <col min="13621" max="13827" width="11.42578125" style="92"/>
    <col min="13828" max="13828" width="3.85546875" style="92" customWidth="1"/>
    <col min="13829" max="13830" width="11.42578125" style="92"/>
    <col min="13831" max="13831" width="31.5703125" style="92" customWidth="1"/>
    <col min="13832" max="13876" width="4.28515625" style="92" customWidth="1"/>
    <col min="13877" max="14083" width="11.42578125" style="92"/>
    <col min="14084" max="14084" width="3.85546875" style="92" customWidth="1"/>
    <col min="14085" max="14086" width="11.42578125" style="92"/>
    <col min="14087" max="14087" width="31.5703125" style="92" customWidth="1"/>
    <col min="14088" max="14132" width="4.28515625" style="92" customWidth="1"/>
    <col min="14133" max="14339" width="11.42578125" style="92"/>
    <col min="14340" max="14340" width="3.85546875" style="92" customWidth="1"/>
    <col min="14341" max="14342" width="11.42578125" style="92"/>
    <col min="14343" max="14343" width="31.5703125" style="92" customWidth="1"/>
    <col min="14344" max="14388" width="4.28515625" style="92" customWidth="1"/>
    <col min="14389" max="14595" width="11.42578125" style="92"/>
    <col min="14596" max="14596" width="3.85546875" style="92" customWidth="1"/>
    <col min="14597" max="14598" width="11.42578125" style="92"/>
    <col min="14599" max="14599" width="31.5703125" style="92" customWidth="1"/>
    <col min="14600" max="14644" width="4.28515625" style="92" customWidth="1"/>
    <col min="14645" max="14851" width="11.42578125" style="92"/>
    <col min="14852" max="14852" width="3.85546875" style="92" customWidth="1"/>
    <col min="14853" max="14854" width="11.42578125" style="92"/>
    <col min="14855" max="14855" width="31.5703125" style="92" customWidth="1"/>
    <col min="14856" max="14900" width="4.28515625" style="92" customWidth="1"/>
    <col min="14901" max="15107" width="11.42578125" style="92"/>
    <col min="15108" max="15108" width="3.85546875" style="92" customWidth="1"/>
    <col min="15109" max="15110" width="11.42578125" style="92"/>
    <col min="15111" max="15111" width="31.5703125" style="92" customWidth="1"/>
    <col min="15112" max="15156" width="4.28515625" style="92" customWidth="1"/>
    <col min="15157" max="15363" width="11.42578125" style="92"/>
    <col min="15364" max="15364" width="3.85546875" style="92" customWidth="1"/>
    <col min="15365" max="15366" width="11.42578125" style="92"/>
    <col min="15367" max="15367" width="31.5703125" style="92" customWidth="1"/>
    <col min="15368" max="15412" width="4.28515625" style="92" customWidth="1"/>
    <col min="15413" max="15619" width="11.42578125" style="92"/>
    <col min="15620" max="15620" width="3.85546875" style="92" customWidth="1"/>
    <col min="15621" max="15622" width="11.42578125" style="92"/>
    <col min="15623" max="15623" width="31.5703125" style="92" customWidth="1"/>
    <col min="15624" max="15668" width="4.28515625" style="92" customWidth="1"/>
    <col min="15669" max="15875" width="11.42578125" style="92"/>
    <col min="15876" max="15876" width="3.85546875" style="92" customWidth="1"/>
    <col min="15877" max="15878" width="11.42578125" style="92"/>
    <col min="15879" max="15879" width="31.5703125" style="92" customWidth="1"/>
    <col min="15880" max="15924" width="4.28515625" style="92" customWidth="1"/>
    <col min="15925" max="16131" width="11.42578125" style="92"/>
    <col min="16132" max="16132" width="3.85546875" style="92" customWidth="1"/>
    <col min="16133" max="16134" width="11.42578125" style="92"/>
    <col min="16135" max="16135" width="31.5703125" style="92" customWidth="1"/>
    <col min="16136" max="16180" width="4.28515625" style="92" customWidth="1"/>
    <col min="16181" max="16384" width="11.42578125" style="92"/>
  </cols>
  <sheetData>
    <row r="1" spans="2:67">
      <c r="E1" s="93" t="s">
        <v>77</v>
      </c>
    </row>
    <row r="2" spans="2:67">
      <c r="Q2" s="92" t="s">
        <v>78</v>
      </c>
    </row>
    <row r="3" spans="2:67">
      <c r="AA3" s="92" t="s">
        <v>79</v>
      </c>
      <c r="AE3" s="92" t="s">
        <v>79</v>
      </c>
    </row>
    <row r="4" spans="2:67">
      <c r="B4" s="92" t="s">
        <v>80</v>
      </c>
      <c r="P4" s="92" t="s">
        <v>81</v>
      </c>
    </row>
    <row r="5" spans="2:67" ht="12" thickBot="1">
      <c r="E5" s="92" t="s">
        <v>82</v>
      </c>
      <c r="G5" s="92">
        <v>0.4</v>
      </c>
      <c r="I5" s="313">
        <v>1</v>
      </c>
      <c r="J5" s="92" t="s">
        <v>83</v>
      </c>
      <c r="Q5" s="92" t="s">
        <v>84</v>
      </c>
      <c r="AG5" s="92" t="s">
        <v>84</v>
      </c>
    </row>
    <row r="6" spans="2:67" ht="12" thickBot="1">
      <c r="B6" s="94"/>
      <c r="C6" s="94" t="s">
        <v>85</v>
      </c>
      <c r="D6" s="95"/>
      <c r="E6" s="94" t="s">
        <v>86</v>
      </c>
      <c r="G6" s="94"/>
      <c r="H6" s="106">
        <v>0.4</v>
      </c>
      <c r="I6" s="314"/>
      <c r="J6" s="96"/>
      <c r="K6" s="97"/>
      <c r="L6" s="97"/>
      <c r="M6" s="97"/>
      <c r="N6" s="98"/>
      <c r="O6" s="99"/>
      <c r="P6" s="99" t="s">
        <v>87</v>
      </c>
      <c r="R6" s="99"/>
      <c r="S6" s="100"/>
      <c r="T6" s="101"/>
      <c r="U6" s="102"/>
      <c r="V6" s="99" t="s">
        <v>88</v>
      </c>
      <c r="X6" s="99"/>
      <c r="Y6" s="100"/>
      <c r="Z6" s="101"/>
      <c r="AA6" s="102"/>
      <c r="AB6" s="102" t="s">
        <v>142</v>
      </c>
      <c r="AC6" s="102"/>
      <c r="AD6" s="102"/>
      <c r="AE6" s="102"/>
      <c r="AF6" s="99" t="s">
        <v>89</v>
      </c>
      <c r="AH6" s="103"/>
      <c r="AI6" s="99"/>
      <c r="AJ6" s="99" t="s">
        <v>90</v>
      </c>
      <c r="AL6" s="99"/>
      <c r="AM6" s="99"/>
      <c r="AN6" s="99"/>
      <c r="AO6" s="104"/>
      <c r="AP6" s="104" t="s">
        <v>91</v>
      </c>
      <c r="AQ6" s="104"/>
      <c r="AR6" s="104"/>
      <c r="AS6" s="104"/>
      <c r="AT6" s="104"/>
      <c r="AU6" s="94"/>
      <c r="AV6" s="94" t="s">
        <v>92</v>
      </c>
      <c r="AW6" s="94"/>
      <c r="AX6" s="94"/>
      <c r="AY6" s="94"/>
      <c r="AZ6" s="116"/>
    </row>
    <row r="7" spans="2:67" ht="12" thickBot="1">
      <c r="B7" s="94"/>
      <c r="C7" s="94" t="s">
        <v>93</v>
      </c>
      <c r="D7" s="95" t="s">
        <v>94</v>
      </c>
      <c r="E7" s="106">
        <v>0.35</v>
      </c>
      <c r="F7" s="106">
        <v>0.25</v>
      </c>
      <c r="G7" s="94" t="s">
        <v>95</v>
      </c>
      <c r="H7" s="96" t="s">
        <v>10</v>
      </c>
      <c r="I7" s="315" t="s">
        <v>96</v>
      </c>
      <c r="J7" s="107" t="s">
        <v>9</v>
      </c>
      <c r="K7" s="94" t="s">
        <v>97</v>
      </c>
      <c r="L7" s="107"/>
      <c r="N7" s="101" t="s">
        <v>98</v>
      </c>
      <c r="O7" s="95">
        <v>1</v>
      </c>
      <c r="P7" s="94">
        <v>2</v>
      </c>
      <c r="Q7" s="94">
        <v>3</v>
      </c>
      <c r="R7" s="94">
        <v>4</v>
      </c>
      <c r="S7" s="96">
        <v>5</v>
      </c>
      <c r="T7" s="108" t="s">
        <v>98</v>
      </c>
      <c r="U7" s="95">
        <v>1</v>
      </c>
      <c r="V7" s="94">
        <v>2</v>
      </c>
      <c r="W7" s="94">
        <v>3</v>
      </c>
      <c r="X7" s="94">
        <v>4</v>
      </c>
      <c r="Y7" s="96">
        <v>5</v>
      </c>
      <c r="Z7" s="108" t="s">
        <v>98</v>
      </c>
      <c r="AA7" s="95">
        <v>1</v>
      </c>
      <c r="AB7" s="95">
        <v>1</v>
      </c>
      <c r="AC7" s="95">
        <v>2</v>
      </c>
      <c r="AD7" s="95">
        <v>3</v>
      </c>
      <c r="AE7" s="95" t="s">
        <v>100</v>
      </c>
      <c r="AF7" s="94">
        <v>1</v>
      </c>
      <c r="AG7" s="94">
        <v>2</v>
      </c>
      <c r="AH7" s="101" t="s">
        <v>98</v>
      </c>
      <c r="AI7" s="95">
        <v>1</v>
      </c>
      <c r="AJ7" s="94">
        <v>2</v>
      </c>
      <c r="AK7" s="94">
        <v>3</v>
      </c>
      <c r="AL7" s="94">
        <v>4</v>
      </c>
      <c r="AM7" s="94">
        <v>5</v>
      </c>
      <c r="AN7" s="105" t="s">
        <v>99</v>
      </c>
      <c r="AO7" s="105">
        <v>1</v>
      </c>
      <c r="AP7" s="105">
        <v>2</v>
      </c>
      <c r="AQ7" s="105">
        <v>3</v>
      </c>
      <c r="AR7" s="105">
        <v>4</v>
      </c>
      <c r="AS7" s="105">
        <v>5</v>
      </c>
      <c r="AT7" s="105" t="s">
        <v>100</v>
      </c>
      <c r="AU7" s="94">
        <v>1</v>
      </c>
      <c r="AV7" s="94">
        <v>2</v>
      </c>
      <c r="AW7" s="94">
        <v>3</v>
      </c>
      <c r="AX7" s="94">
        <v>4</v>
      </c>
      <c r="AY7" s="96">
        <v>5</v>
      </c>
      <c r="AZ7" s="110" t="s">
        <v>98</v>
      </c>
      <c r="BA7" s="94" t="s">
        <v>140</v>
      </c>
      <c r="BD7" s="94" t="s">
        <v>149</v>
      </c>
    </row>
    <row r="8" spans="2:67" ht="12" thickBot="1">
      <c r="B8" s="94"/>
      <c r="C8" s="94" t="s">
        <v>101</v>
      </c>
      <c r="D8" s="109"/>
      <c r="E8" s="292">
        <f>(N8*0.7+T8*0.7+AE8*0.1+AH8*0.5+AN8*0.2+AT8*0.1+AZ8*0.5)*5/14</f>
        <v>5</v>
      </c>
      <c r="F8" s="94">
        <v>5</v>
      </c>
      <c r="G8" s="94">
        <v>5</v>
      </c>
      <c r="H8" s="96">
        <v>2</v>
      </c>
      <c r="I8" s="316">
        <f>E8*0.35+F8*0.25+H8</f>
        <v>5</v>
      </c>
      <c r="J8" s="95"/>
      <c r="K8" s="94">
        <v>5</v>
      </c>
      <c r="L8" s="94">
        <v>5</v>
      </c>
      <c r="M8" s="94">
        <v>5</v>
      </c>
      <c r="N8" s="108">
        <v>5</v>
      </c>
      <c r="O8" s="95">
        <v>5</v>
      </c>
      <c r="P8" s="94">
        <v>5</v>
      </c>
      <c r="Q8" s="94">
        <v>5</v>
      </c>
      <c r="R8" s="94">
        <v>5</v>
      </c>
      <c r="S8" s="96">
        <v>5</v>
      </c>
      <c r="T8" s="108">
        <v>5</v>
      </c>
      <c r="U8" s="95">
        <v>5</v>
      </c>
      <c r="V8" s="94">
        <v>5</v>
      </c>
      <c r="W8" s="94">
        <v>5</v>
      </c>
      <c r="X8" s="94">
        <v>5</v>
      </c>
      <c r="Y8" s="96">
        <v>0</v>
      </c>
      <c r="Z8" s="108">
        <v>5</v>
      </c>
      <c r="AA8" s="95">
        <v>5</v>
      </c>
      <c r="AB8" s="95">
        <v>5</v>
      </c>
      <c r="AC8" s="95">
        <v>5</v>
      </c>
      <c r="AD8" s="95">
        <v>5</v>
      </c>
      <c r="AE8" s="95">
        <v>5</v>
      </c>
      <c r="AF8" s="94">
        <v>5</v>
      </c>
      <c r="AG8" s="94">
        <v>5</v>
      </c>
      <c r="AH8" s="108">
        <v>5</v>
      </c>
      <c r="AI8" s="95">
        <v>5</v>
      </c>
      <c r="AJ8" s="94">
        <v>5</v>
      </c>
      <c r="AK8" s="94">
        <v>5</v>
      </c>
      <c r="AL8" s="94">
        <v>5</v>
      </c>
      <c r="AM8" s="96">
        <v>5</v>
      </c>
      <c r="AN8" s="110">
        <v>5</v>
      </c>
      <c r="AO8" s="94">
        <v>1</v>
      </c>
      <c r="AP8" s="94">
        <v>1</v>
      </c>
      <c r="AQ8" s="94">
        <v>1</v>
      </c>
      <c r="AR8" s="94">
        <v>1</v>
      </c>
      <c r="AS8" s="94">
        <v>1</v>
      </c>
      <c r="AT8" s="94">
        <v>5</v>
      </c>
      <c r="AU8" s="95">
        <v>5</v>
      </c>
      <c r="AV8" s="94">
        <v>5</v>
      </c>
      <c r="AW8" s="94">
        <v>5</v>
      </c>
      <c r="AX8" s="94">
        <v>5</v>
      </c>
      <c r="AY8" s="96">
        <v>5</v>
      </c>
      <c r="AZ8" s="120">
        <v>5</v>
      </c>
      <c r="BA8" s="94" t="s">
        <v>141</v>
      </c>
      <c r="BB8" s="94" t="s">
        <v>141</v>
      </c>
      <c r="BC8" s="94" t="s">
        <v>141</v>
      </c>
      <c r="BD8" s="94" t="s">
        <v>141</v>
      </c>
      <c r="BE8" s="94" t="s">
        <v>141</v>
      </c>
    </row>
    <row r="9" spans="2:67" s="129" customFormat="1" ht="12" thickBot="1">
      <c r="B9" s="122"/>
      <c r="C9" s="123">
        <v>84650472014</v>
      </c>
      <c r="D9" s="124" t="s">
        <v>113</v>
      </c>
      <c r="E9" s="292">
        <f t="shared" ref="E9:E35" si="0">(N9*0.7+T9*0.7+AE9*0.1+AH9*0.5+AN9*0.2+AT9*0.1+AZ9*0.5)*5/14</f>
        <v>3.169345238095238</v>
      </c>
      <c r="F9" s="94">
        <v>5</v>
      </c>
      <c r="G9" s="94">
        <v>1.8</v>
      </c>
      <c r="H9" s="96">
        <f>G9*40%</f>
        <v>0.72000000000000008</v>
      </c>
      <c r="I9" s="317">
        <f>E9*0.35+F9*0.25+H9+0.8</f>
        <v>3.8792708333333339</v>
      </c>
      <c r="J9" s="127"/>
      <c r="K9" s="125">
        <v>2.5</v>
      </c>
      <c r="L9" s="125"/>
      <c r="M9" s="125">
        <v>3.6</v>
      </c>
      <c r="N9" s="291">
        <f>(M9+L9+K9)/3</f>
        <v>2.0333333333333332</v>
      </c>
      <c r="O9" s="127">
        <v>3.8</v>
      </c>
      <c r="P9" s="125">
        <v>4.3</v>
      </c>
      <c r="Q9" s="125">
        <v>3.7</v>
      </c>
      <c r="R9" s="125">
        <v>3.5</v>
      </c>
      <c r="S9" s="126">
        <v>4.2</v>
      </c>
      <c r="T9" s="108">
        <f>(S9+R9+Q9+P9+O9)/5</f>
        <v>3.9</v>
      </c>
      <c r="U9" s="127"/>
      <c r="V9" s="125"/>
      <c r="W9" s="125"/>
      <c r="X9" s="125"/>
      <c r="Y9" s="126"/>
      <c r="Z9" s="128"/>
      <c r="AA9" s="127">
        <v>5</v>
      </c>
      <c r="AB9" s="127">
        <v>1</v>
      </c>
      <c r="AC9" s="127">
        <v>2.5</v>
      </c>
      <c r="AD9" s="127"/>
      <c r="AE9" s="95">
        <f>(AC9+AB9+AA9)/3</f>
        <v>2.8333333333333335</v>
      </c>
      <c r="AF9" s="125">
        <v>4</v>
      </c>
      <c r="AG9" s="125">
        <v>5</v>
      </c>
      <c r="AH9" s="108">
        <f>(AG9+AF9)/2</f>
        <v>4.5</v>
      </c>
      <c r="AI9" s="127">
        <v>5</v>
      </c>
      <c r="AJ9" s="125">
        <v>5</v>
      </c>
      <c r="AK9" s="125">
        <v>3</v>
      </c>
      <c r="AL9" s="125">
        <v>4.5</v>
      </c>
      <c r="AM9" s="126">
        <v>5</v>
      </c>
      <c r="AN9" s="110">
        <f>(AI9+AM9+AL9+AK9+AJ9)/5</f>
        <v>4.5</v>
      </c>
      <c r="AO9" s="125">
        <v>1</v>
      </c>
      <c r="AP9" s="125">
        <v>1</v>
      </c>
      <c r="AQ9" s="125">
        <v>1</v>
      </c>
      <c r="AR9" s="125">
        <v>1</v>
      </c>
      <c r="AS9" s="125">
        <v>1</v>
      </c>
      <c r="AT9" s="94">
        <f>(AS9+AR9+AQ9+AP9+AO9)</f>
        <v>5</v>
      </c>
      <c r="AU9" s="127">
        <v>3.8</v>
      </c>
      <c r="AV9" s="125">
        <v>2.5</v>
      </c>
      <c r="AW9" s="125"/>
      <c r="AX9" s="125"/>
      <c r="AY9" s="126"/>
      <c r="AZ9" s="120">
        <f>(AY9+AX9+AW9+AV9+AU9)/4</f>
        <v>1.575</v>
      </c>
      <c r="BA9" s="125" t="s">
        <v>141</v>
      </c>
      <c r="BB9" s="125" t="s">
        <v>141</v>
      </c>
      <c r="BC9" s="125" t="s">
        <v>141</v>
      </c>
      <c r="BD9" s="125" t="s">
        <v>141</v>
      </c>
      <c r="BE9" s="120" t="s">
        <v>141</v>
      </c>
      <c r="BF9" s="92"/>
      <c r="BG9" s="92"/>
      <c r="BH9" s="92"/>
      <c r="BI9" s="92"/>
      <c r="BJ9" s="92"/>
      <c r="BK9" s="92"/>
      <c r="BL9" s="92"/>
      <c r="BM9" s="92"/>
      <c r="BN9" s="92"/>
      <c r="BO9" s="92"/>
    </row>
    <row r="10" spans="2:67" ht="12" thickBot="1">
      <c r="B10" s="111"/>
      <c r="C10" s="112"/>
      <c r="D10" s="104" t="s">
        <v>138</v>
      </c>
      <c r="E10" s="292">
        <f t="shared" si="0"/>
        <v>1.2202380952380953</v>
      </c>
      <c r="F10" s="94">
        <v>5</v>
      </c>
      <c r="G10" s="94"/>
      <c r="H10" s="96">
        <f t="shared" ref="H10:H35" si="1">G10*40%</f>
        <v>0</v>
      </c>
      <c r="I10" s="317">
        <f t="shared" ref="I10:I34" si="2">E10*0.35+F10*0.25+H10+0.8</f>
        <v>2.4770833333333337</v>
      </c>
      <c r="J10" s="95"/>
      <c r="K10" s="94">
        <v>3.8</v>
      </c>
      <c r="L10" s="94"/>
      <c r="M10" s="94"/>
      <c r="N10" s="291">
        <f t="shared" ref="N10:N35" si="3">(M10+L10+K10)/3</f>
        <v>1.2666666666666666</v>
      </c>
      <c r="O10" s="95"/>
      <c r="P10" s="94"/>
      <c r="Q10" s="94"/>
      <c r="R10" s="94"/>
      <c r="S10" s="96"/>
      <c r="T10" s="108">
        <f t="shared" ref="T10:T35" si="4">(S10+R10+Q10+P10+O10)/5</f>
        <v>0</v>
      </c>
      <c r="U10" s="95"/>
      <c r="V10" s="94"/>
      <c r="W10" s="94"/>
      <c r="X10" s="94"/>
      <c r="Y10" s="96"/>
      <c r="Z10" s="108"/>
      <c r="AA10" s="95"/>
      <c r="AB10" s="95"/>
      <c r="AC10" s="95"/>
      <c r="AD10" s="95"/>
      <c r="AE10" s="95">
        <f t="shared" ref="AE10:AE35" si="5">(AC10+AB10+AA10)/3</f>
        <v>0</v>
      </c>
      <c r="AF10" s="94">
        <v>4</v>
      </c>
      <c r="AG10" s="94">
        <v>5</v>
      </c>
      <c r="AH10" s="108">
        <f t="shared" ref="AH10:AH35" si="6">(AG10+AF10)/2</f>
        <v>4.5</v>
      </c>
      <c r="AI10" s="95">
        <v>5</v>
      </c>
      <c r="AJ10" s="94"/>
      <c r="AK10" s="94"/>
      <c r="AL10" s="94"/>
      <c r="AM10" s="96"/>
      <c r="AN10" s="110">
        <f t="shared" ref="AN10:AN35" si="7">(AI10+AM10+AL10+AK10+AJ10)/5</f>
        <v>1</v>
      </c>
      <c r="AO10" s="94">
        <v>0.3</v>
      </c>
      <c r="AP10" s="94">
        <v>0.5</v>
      </c>
      <c r="AQ10" s="94"/>
      <c r="AR10" s="94"/>
      <c r="AS10" s="94"/>
      <c r="AT10" s="94">
        <f t="shared" ref="AT10:AT35" si="8">(AS10+AR10+AQ10+AP10+AO10)</f>
        <v>0.8</v>
      </c>
      <c r="AU10" s="95"/>
      <c r="AV10" s="94"/>
      <c r="AW10" s="94"/>
      <c r="AX10" s="94"/>
      <c r="AY10" s="96"/>
      <c r="AZ10" s="120">
        <f t="shared" ref="AZ10:AZ35" si="9">(AY10+AX10+AW10+AV10+AU10)/4</f>
        <v>0</v>
      </c>
      <c r="BE10" s="120"/>
    </row>
    <row r="11" spans="2:67" s="160" customFormat="1" ht="12" thickBot="1">
      <c r="B11" s="153"/>
      <c r="C11" s="154">
        <v>84650502014</v>
      </c>
      <c r="D11" s="155" t="s">
        <v>114</v>
      </c>
      <c r="E11" s="292">
        <f t="shared" si="0"/>
        <v>3.026130952380953</v>
      </c>
      <c r="F11" s="94">
        <v>5</v>
      </c>
      <c r="G11" s="94">
        <v>1</v>
      </c>
      <c r="H11" s="96">
        <f t="shared" si="1"/>
        <v>0.4</v>
      </c>
      <c r="I11" s="317">
        <f t="shared" si="2"/>
        <v>3.5091458333333332</v>
      </c>
      <c r="J11" s="158"/>
      <c r="K11" s="156">
        <v>3.8</v>
      </c>
      <c r="L11" s="156">
        <v>3.5</v>
      </c>
      <c r="M11" s="156"/>
      <c r="N11" s="291">
        <f t="shared" si="3"/>
        <v>2.4333333333333331</v>
      </c>
      <c r="O11" s="158">
        <v>3.7</v>
      </c>
      <c r="P11" s="156">
        <v>2</v>
      </c>
      <c r="Q11" s="156">
        <v>4</v>
      </c>
      <c r="R11" s="156">
        <v>4.3</v>
      </c>
      <c r="S11" s="157">
        <v>3.6</v>
      </c>
      <c r="T11" s="108">
        <f t="shared" si="4"/>
        <v>3.5200000000000005</v>
      </c>
      <c r="U11" s="158"/>
      <c r="V11" s="156"/>
      <c r="W11" s="156"/>
      <c r="X11" s="156"/>
      <c r="Y11" s="157"/>
      <c r="Z11" s="159"/>
      <c r="AA11" s="158">
        <v>1</v>
      </c>
      <c r="AB11" s="158">
        <v>1</v>
      </c>
      <c r="AC11" s="158">
        <v>5</v>
      </c>
      <c r="AD11" s="158"/>
      <c r="AE11" s="95">
        <f t="shared" si="5"/>
        <v>2.3333333333333335</v>
      </c>
      <c r="AF11" s="156">
        <v>4.0999999999999996</v>
      </c>
      <c r="AG11" s="156">
        <v>5</v>
      </c>
      <c r="AH11" s="108">
        <f t="shared" si="6"/>
        <v>4.55</v>
      </c>
      <c r="AI11" s="158">
        <v>5</v>
      </c>
      <c r="AJ11" s="156">
        <v>4.5</v>
      </c>
      <c r="AK11" s="156">
        <v>3.5</v>
      </c>
      <c r="AL11" s="156">
        <v>4</v>
      </c>
      <c r="AM11" s="157">
        <v>5</v>
      </c>
      <c r="AN11" s="110">
        <f t="shared" si="7"/>
        <v>4.4000000000000004</v>
      </c>
      <c r="AO11" s="156">
        <v>0.4</v>
      </c>
      <c r="AP11" s="156">
        <v>0.8</v>
      </c>
      <c r="AQ11" s="156">
        <v>0.5</v>
      </c>
      <c r="AR11" s="156"/>
      <c r="AS11" s="156">
        <v>0.6</v>
      </c>
      <c r="AT11" s="94">
        <f t="shared" si="8"/>
        <v>2.3000000000000003</v>
      </c>
      <c r="AU11" s="158">
        <v>4</v>
      </c>
      <c r="AV11" s="156">
        <v>1.5</v>
      </c>
      <c r="AW11" s="156"/>
      <c r="AX11" s="156"/>
      <c r="AY11" s="157"/>
      <c r="AZ11" s="120">
        <f t="shared" si="9"/>
        <v>1.375</v>
      </c>
      <c r="BA11" s="156" t="s">
        <v>141</v>
      </c>
      <c r="BB11" s="156" t="s">
        <v>141</v>
      </c>
      <c r="BC11" s="156" t="s">
        <v>141</v>
      </c>
      <c r="BD11" s="156" t="s">
        <v>141</v>
      </c>
      <c r="BE11" s="120" t="s">
        <v>141</v>
      </c>
      <c r="BF11" s="92"/>
      <c r="BG11" s="92"/>
      <c r="BH11" s="92"/>
      <c r="BI11" s="92"/>
      <c r="BJ11" s="92"/>
      <c r="BK11" s="92"/>
      <c r="BL11" s="92"/>
      <c r="BM11" s="92"/>
      <c r="BN11" s="92"/>
      <c r="BO11" s="92"/>
    </row>
    <row r="12" spans="2:67" s="132" customFormat="1" ht="12" thickBot="1">
      <c r="B12" s="147"/>
      <c r="C12" s="148">
        <v>84650512014</v>
      </c>
      <c r="D12" s="149" t="s">
        <v>115</v>
      </c>
      <c r="E12" s="292">
        <f t="shared" si="0"/>
        <v>3.5985714285714288</v>
      </c>
      <c r="F12" s="94">
        <v>5</v>
      </c>
      <c r="G12" s="94">
        <v>0.9</v>
      </c>
      <c r="H12" s="96">
        <f t="shared" si="1"/>
        <v>0.36000000000000004</v>
      </c>
      <c r="I12" s="317">
        <f t="shared" si="2"/>
        <v>3.6695000000000002</v>
      </c>
      <c r="J12" s="151"/>
      <c r="K12" s="131">
        <v>3.7</v>
      </c>
      <c r="L12" s="131">
        <v>4.2</v>
      </c>
      <c r="M12" s="131">
        <v>4.0999999999999996</v>
      </c>
      <c r="N12" s="291">
        <f t="shared" si="3"/>
        <v>4</v>
      </c>
      <c r="O12" s="151">
        <v>3.8</v>
      </c>
      <c r="P12" s="131">
        <v>3.3</v>
      </c>
      <c r="Q12" s="131">
        <v>3.6</v>
      </c>
      <c r="R12" s="131"/>
      <c r="S12" s="150">
        <v>4.2</v>
      </c>
      <c r="T12" s="108">
        <f t="shared" si="4"/>
        <v>2.9800000000000004</v>
      </c>
      <c r="U12" s="151"/>
      <c r="V12" s="131"/>
      <c r="W12" s="131"/>
      <c r="X12" s="131"/>
      <c r="Y12" s="150"/>
      <c r="Z12" s="152"/>
      <c r="AA12" s="151">
        <v>1</v>
      </c>
      <c r="AB12" s="151"/>
      <c r="AC12" s="151">
        <v>5</v>
      </c>
      <c r="AD12" s="151"/>
      <c r="AE12" s="95">
        <f t="shared" si="5"/>
        <v>2</v>
      </c>
      <c r="AF12" s="131">
        <v>4</v>
      </c>
      <c r="AG12" s="131">
        <v>5</v>
      </c>
      <c r="AH12" s="108">
        <f t="shared" si="6"/>
        <v>4.5</v>
      </c>
      <c r="AI12" s="151">
        <v>5</v>
      </c>
      <c r="AJ12" s="131">
        <v>5</v>
      </c>
      <c r="AK12" s="131">
        <v>4</v>
      </c>
      <c r="AL12" s="131">
        <v>4</v>
      </c>
      <c r="AM12" s="150">
        <v>5</v>
      </c>
      <c r="AN12" s="110">
        <f t="shared" si="7"/>
        <v>4.5999999999999996</v>
      </c>
      <c r="AO12" s="131">
        <v>1</v>
      </c>
      <c r="AP12" s="131">
        <v>1</v>
      </c>
      <c r="AQ12" s="131">
        <v>1</v>
      </c>
      <c r="AR12" s="131">
        <v>1</v>
      </c>
      <c r="AS12" s="131">
        <v>0.7</v>
      </c>
      <c r="AT12" s="94">
        <f t="shared" si="8"/>
        <v>4.7</v>
      </c>
      <c r="AU12" s="151">
        <v>4</v>
      </c>
      <c r="AV12" s="131">
        <v>3</v>
      </c>
      <c r="AW12" s="131">
        <v>0.8</v>
      </c>
      <c r="AX12" s="131">
        <v>3</v>
      </c>
      <c r="AY12" s="150"/>
      <c r="AZ12" s="120">
        <f t="shared" si="9"/>
        <v>2.7</v>
      </c>
      <c r="BA12" s="131" t="s">
        <v>141</v>
      </c>
      <c r="BB12" s="131" t="s">
        <v>141</v>
      </c>
      <c r="BC12" s="131" t="s">
        <v>141</v>
      </c>
      <c r="BD12" s="131" t="s">
        <v>141</v>
      </c>
      <c r="BE12" s="120" t="s">
        <v>141</v>
      </c>
      <c r="BF12" s="92"/>
      <c r="BG12" s="92"/>
      <c r="BH12" s="92"/>
      <c r="BI12" s="92"/>
      <c r="BJ12" s="92"/>
      <c r="BK12" s="92"/>
      <c r="BL12" s="92"/>
      <c r="BM12" s="92"/>
      <c r="BN12" s="92"/>
      <c r="BO12" s="92"/>
    </row>
    <row r="13" spans="2:67" s="132" customFormat="1" ht="12" thickBot="1">
      <c r="B13" s="147"/>
      <c r="C13" s="148">
        <v>84650522014</v>
      </c>
      <c r="D13" s="149" t="s">
        <v>116</v>
      </c>
      <c r="E13" s="292">
        <f t="shared" si="0"/>
        <v>3.6321428571428571</v>
      </c>
      <c r="F13" s="94">
        <v>5</v>
      </c>
      <c r="G13" s="94">
        <v>1.9</v>
      </c>
      <c r="H13" s="96">
        <f t="shared" si="1"/>
        <v>0.76</v>
      </c>
      <c r="I13" s="317">
        <f t="shared" si="2"/>
        <v>4.0812499999999998</v>
      </c>
      <c r="J13" s="151"/>
      <c r="K13" s="131">
        <v>3.8</v>
      </c>
      <c r="L13" s="131">
        <v>3.7</v>
      </c>
      <c r="M13" s="131">
        <v>2.5</v>
      </c>
      <c r="N13" s="291">
        <f t="shared" si="3"/>
        <v>3.3333333333333335</v>
      </c>
      <c r="O13" s="151">
        <v>3.8</v>
      </c>
      <c r="P13" s="131">
        <v>3</v>
      </c>
      <c r="Q13" s="131">
        <v>3</v>
      </c>
      <c r="R13" s="131">
        <v>4.5</v>
      </c>
      <c r="S13" s="150">
        <v>4.2</v>
      </c>
      <c r="T13" s="108">
        <f t="shared" si="4"/>
        <v>3.7</v>
      </c>
      <c r="U13" s="151"/>
      <c r="V13" s="131"/>
      <c r="W13" s="131"/>
      <c r="X13" s="131"/>
      <c r="Y13" s="150"/>
      <c r="Z13" s="152"/>
      <c r="AA13" s="131">
        <v>1</v>
      </c>
      <c r="AB13" s="131">
        <v>2</v>
      </c>
      <c r="AC13" s="131">
        <v>5</v>
      </c>
      <c r="AD13" s="131"/>
      <c r="AE13" s="95">
        <f t="shared" si="5"/>
        <v>2.6666666666666665</v>
      </c>
      <c r="AF13" s="131">
        <v>3.9</v>
      </c>
      <c r="AG13" s="131">
        <v>5</v>
      </c>
      <c r="AH13" s="108">
        <f t="shared" si="6"/>
        <v>4.45</v>
      </c>
      <c r="AI13" s="151">
        <v>5</v>
      </c>
      <c r="AJ13" s="131">
        <v>5</v>
      </c>
      <c r="AK13" s="131">
        <v>4</v>
      </c>
      <c r="AL13" s="131">
        <v>5</v>
      </c>
      <c r="AM13" s="150">
        <v>5</v>
      </c>
      <c r="AN13" s="110">
        <f t="shared" si="7"/>
        <v>4.8</v>
      </c>
      <c r="AO13" s="131">
        <v>1</v>
      </c>
      <c r="AP13" s="131">
        <v>1</v>
      </c>
      <c r="AQ13" s="131">
        <v>1</v>
      </c>
      <c r="AR13" s="131">
        <v>0.7</v>
      </c>
      <c r="AS13" s="131">
        <v>1</v>
      </c>
      <c r="AT13" s="94">
        <f t="shared" si="8"/>
        <v>4.7</v>
      </c>
      <c r="AU13" s="151">
        <v>3.8</v>
      </c>
      <c r="AV13" s="131">
        <v>3</v>
      </c>
      <c r="AW13" s="131">
        <v>0.8</v>
      </c>
      <c r="AX13" s="131">
        <v>3</v>
      </c>
      <c r="AY13" s="150"/>
      <c r="AZ13" s="120">
        <f t="shared" si="9"/>
        <v>2.65</v>
      </c>
      <c r="BA13" s="131" t="s">
        <v>141</v>
      </c>
      <c r="BB13" s="131" t="s">
        <v>141</v>
      </c>
      <c r="BC13" s="131" t="s">
        <v>141</v>
      </c>
      <c r="BD13" s="131" t="s">
        <v>141</v>
      </c>
      <c r="BE13" s="120" t="s">
        <v>141</v>
      </c>
      <c r="BF13" s="92"/>
      <c r="BG13" s="92"/>
      <c r="BH13" s="92"/>
      <c r="BI13" s="92"/>
      <c r="BJ13" s="92"/>
      <c r="BK13" s="92"/>
      <c r="BL13" s="92"/>
      <c r="BM13" s="92"/>
      <c r="BN13" s="92"/>
      <c r="BO13" s="92"/>
    </row>
    <row r="14" spans="2:67" s="160" customFormat="1" ht="12" thickBot="1">
      <c r="B14" s="153"/>
      <c r="C14" s="154">
        <v>84650532014</v>
      </c>
      <c r="D14" s="155" t="s">
        <v>117</v>
      </c>
      <c r="E14" s="292">
        <f t="shared" si="0"/>
        <v>3.089345238095238</v>
      </c>
      <c r="F14" s="94">
        <v>4</v>
      </c>
      <c r="G14" s="94">
        <v>1.2</v>
      </c>
      <c r="H14" s="96">
        <f t="shared" si="1"/>
        <v>0.48</v>
      </c>
      <c r="I14" s="317">
        <f t="shared" si="2"/>
        <v>3.3612708333333332</v>
      </c>
      <c r="J14" s="158"/>
      <c r="K14" s="156">
        <v>1.8</v>
      </c>
      <c r="L14" s="156">
        <v>2.7</v>
      </c>
      <c r="M14" s="156">
        <v>3.5</v>
      </c>
      <c r="N14" s="291">
        <f t="shared" si="3"/>
        <v>2.6666666666666665</v>
      </c>
      <c r="O14" s="158">
        <v>3</v>
      </c>
      <c r="P14" s="156">
        <v>3.8</v>
      </c>
      <c r="Q14" s="156">
        <v>4.0999999999999996</v>
      </c>
      <c r="R14" s="156"/>
      <c r="S14" s="157">
        <v>3.7</v>
      </c>
      <c r="T14" s="108">
        <f t="shared" si="4"/>
        <v>2.92</v>
      </c>
      <c r="U14" s="158"/>
      <c r="V14" s="156"/>
      <c r="W14" s="156"/>
      <c r="X14" s="156"/>
      <c r="Y14" s="157"/>
      <c r="Z14" s="159"/>
      <c r="AA14" s="158">
        <v>1</v>
      </c>
      <c r="AB14" s="158"/>
      <c r="AC14" s="158">
        <v>5</v>
      </c>
      <c r="AD14" s="158"/>
      <c r="AE14" s="95">
        <f t="shared" si="5"/>
        <v>2</v>
      </c>
      <c r="AF14" s="156">
        <v>4.0999999999999996</v>
      </c>
      <c r="AG14" s="156">
        <v>5</v>
      </c>
      <c r="AH14" s="108">
        <f t="shared" si="6"/>
        <v>4.55</v>
      </c>
      <c r="AI14" s="158">
        <v>5</v>
      </c>
      <c r="AJ14" s="156">
        <v>4.3</v>
      </c>
      <c r="AK14" s="156">
        <v>5</v>
      </c>
      <c r="AL14" s="156">
        <v>5</v>
      </c>
      <c r="AM14" s="157">
        <v>5</v>
      </c>
      <c r="AN14" s="110">
        <f t="shared" si="7"/>
        <v>4.8600000000000003</v>
      </c>
      <c r="AO14" s="156">
        <v>0.4</v>
      </c>
      <c r="AP14" s="156">
        <v>0.5</v>
      </c>
      <c r="AQ14" s="156">
        <v>0.8</v>
      </c>
      <c r="AR14" s="156"/>
      <c r="AS14" s="156">
        <v>0.6</v>
      </c>
      <c r="AT14" s="94">
        <f t="shared" si="8"/>
        <v>2.2999999999999998</v>
      </c>
      <c r="AU14" s="158">
        <v>4</v>
      </c>
      <c r="AV14" s="156">
        <v>1.5</v>
      </c>
      <c r="AW14" s="156"/>
      <c r="AX14" s="156">
        <v>3</v>
      </c>
      <c r="AY14" s="157"/>
      <c r="AZ14" s="120">
        <f t="shared" si="9"/>
        <v>2.125</v>
      </c>
      <c r="BA14" s="156" t="s">
        <v>141</v>
      </c>
      <c r="BB14" s="156" t="s">
        <v>141</v>
      </c>
      <c r="BC14" s="156" t="s">
        <v>141</v>
      </c>
      <c r="BD14" s="156" t="s">
        <v>141</v>
      </c>
      <c r="BE14" s="120"/>
      <c r="BF14" s="92"/>
      <c r="BG14" s="92"/>
      <c r="BH14" s="92"/>
      <c r="BI14" s="92"/>
      <c r="BJ14" s="92"/>
      <c r="BK14" s="92"/>
      <c r="BL14" s="92"/>
      <c r="BM14" s="92"/>
      <c r="BN14" s="92"/>
      <c r="BO14" s="92"/>
    </row>
    <row r="15" spans="2:67" s="164" customFormat="1" ht="12" thickBot="1">
      <c r="B15" s="165"/>
      <c r="C15" s="166">
        <v>84650542014</v>
      </c>
      <c r="D15" s="167" t="s">
        <v>118</v>
      </c>
      <c r="E15" s="292">
        <f t="shared" si="0"/>
        <v>3.7280952380952379</v>
      </c>
      <c r="F15" s="94">
        <v>4</v>
      </c>
      <c r="G15" s="94">
        <v>1.5</v>
      </c>
      <c r="H15" s="96">
        <f t="shared" si="1"/>
        <v>0.60000000000000009</v>
      </c>
      <c r="I15" s="317">
        <f t="shared" si="2"/>
        <v>3.7048333333333332</v>
      </c>
      <c r="J15" s="169"/>
      <c r="K15" s="162">
        <v>3.9</v>
      </c>
      <c r="L15" s="162">
        <v>3.8</v>
      </c>
      <c r="M15" s="162">
        <v>3.2</v>
      </c>
      <c r="N15" s="291">
        <f t="shared" si="3"/>
        <v>3.6333333333333333</v>
      </c>
      <c r="O15" s="169">
        <v>3.9</v>
      </c>
      <c r="P15" s="162">
        <v>4.5</v>
      </c>
      <c r="Q15" s="162">
        <v>3.5</v>
      </c>
      <c r="R15" s="162">
        <v>3.9</v>
      </c>
      <c r="S15" s="168">
        <v>3.5</v>
      </c>
      <c r="T15" s="108">
        <f t="shared" si="4"/>
        <v>3.8600000000000003</v>
      </c>
      <c r="U15" s="169"/>
      <c r="V15" s="162"/>
      <c r="W15" s="162"/>
      <c r="X15" s="162"/>
      <c r="Y15" s="168"/>
      <c r="Z15" s="170"/>
      <c r="AA15" s="169">
        <v>2</v>
      </c>
      <c r="AB15" s="169">
        <v>1.5</v>
      </c>
      <c r="AC15" s="169">
        <v>5</v>
      </c>
      <c r="AD15" s="169"/>
      <c r="AE15" s="95">
        <f t="shared" si="5"/>
        <v>2.8333333333333335</v>
      </c>
      <c r="AF15" s="162">
        <v>3.9</v>
      </c>
      <c r="AG15" s="162">
        <v>5</v>
      </c>
      <c r="AH15" s="108">
        <f t="shared" si="6"/>
        <v>4.45</v>
      </c>
      <c r="AI15" s="169">
        <v>5</v>
      </c>
      <c r="AJ15" s="162">
        <v>5</v>
      </c>
      <c r="AK15" s="162">
        <v>4</v>
      </c>
      <c r="AL15" s="162">
        <v>4</v>
      </c>
      <c r="AM15" s="168">
        <v>5</v>
      </c>
      <c r="AN15" s="110">
        <f t="shared" si="7"/>
        <v>4.5999999999999996</v>
      </c>
      <c r="AO15" s="162">
        <v>0.7</v>
      </c>
      <c r="AP15" s="162">
        <v>0.9</v>
      </c>
      <c r="AQ15" s="162">
        <v>1</v>
      </c>
      <c r="AR15" s="162">
        <v>0.5</v>
      </c>
      <c r="AS15" s="162">
        <v>0.8</v>
      </c>
      <c r="AT15" s="94">
        <f t="shared" si="8"/>
        <v>3.8999999999999995</v>
      </c>
      <c r="AU15" s="169">
        <v>4</v>
      </c>
      <c r="AV15" s="162">
        <v>3.5</v>
      </c>
      <c r="AW15" s="162"/>
      <c r="AX15" s="162">
        <v>3.5</v>
      </c>
      <c r="AY15" s="168"/>
      <c r="AZ15" s="120">
        <f t="shared" si="9"/>
        <v>2.75</v>
      </c>
      <c r="BA15" s="162" t="s">
        <v>141</v>
      </c>
      <c r="BB15" s="162"/>
      <c r="BC15" s="162" t="s">
        <v>141</v>
      </c>
      <c r="BD15" s="162" t="s">
        <v>141</v>
      </c>
      <c r="BE15" s="120" t="s">
        <v>141</v>
      </c>
      <c r="BF15" s="92"/>
      <c r="BG15" s="92"/>
      <c r="BH15" s="92"/>
      <c r="BI15" s="92"/>
      <c r="BJ15" s="92"/>
      <c r="BK15" s="92"/>
      <c r="BL15" s="92"/>
      <c r="BM15" s="92"/>
      <c r="BN15" s="92"/>
      <c r="BO15" s="92"/>
    </row>
    <row r="16" spans="2:67" s="187" customFormat="1" ht="12" thickBot="1">
      <c r="B16" s="180"/>
      <c r="C16" s="181">
        <v>84650552014</v>
      </c>
      <c r="D16" s="182" t="s">
        <v>119</v>
      </c>
      <c r="E16" s="292">
        <f t="shared" si="0"/>
        <v>3.5258928571428574</v>
      </c>
      <c r="F16" s="94">
        <v>5</v>
      </c>
      <c r="G16" s="94">
        <v>1.7</v>
      </c>
      <c r="H16" s="96">
        <f t="shared" si="1"/>
        <v>0.68</v>
      </c>
      <c r="I16" s="317">
        <f t="shared" si="2"/>
        <v>3.9640625000000007</v>
      </c>
      <c r="J16" s="185"/>
      <c r="K16" s="183">
        <v>3.7</v>
      </c>
      <c r="L16" s="183">
        <v>2</v>
      </c>
      <c r="M16" s="183">
        <v>3.7</v>
      </c>
      <c r="N16" s="291">
        <f t="shared" si="3"/>
        <v>3.1333333333333333</v>
      </c>
      <c r="O16" s="185">
        <v>3.7</v>
      </c>
      <c r="P16" s="183">
        <v>2.7</v>
      </c>
      <c r="Q16" s="183">
        <v>3.4</v>
      </c>
      <c r="R16" s="183">
        <v>2.7</v>
      </c>
      <c r="S16" s="184">
        <v>3.5</v>
      </c>
      <c r="T16" s="108">
        <f t="shared" si="4"/>
        <v>3.2</v>
      </c>
      <c r="U16" s="185"/>
      <c r="V16" s="183"/>
      <c r="W16" s="183"/>
      <c r="X16" s="183"/>
      <c r="Y16" s="184"/>
      <c r="Z16" s="186"/>
      <c r="AA16" s="185">
        <v>1</v>
      </c>
      <c r="AB16" s="185">
        <v>0.5</v>
      </c>
      <c r="AC16" s="185">
        <v>5</v>
      </c>
      <c r="AD16" s="185"/>
      <c r="AE16" s="95">
        <f t="shared" si="5"/>
        <v>2.1666666666666665</v>
      </c>
      <c r="AF16" s="183">
        <v>4</v>
      </c>
      <c r="AG16" s="183">
        <v>5</v>
      </c>
      <c r="AH16" s="108">
        <f t="shared" si="6"/>
        <v>4.5</v>
      </c>
      <c r="AI16" s="185">
        <v>5</v>
      </c>
      <c r="AJ16" s="183">
        <v>5</v>
      </c>
      <c r="AK16" s="183">
        <v>5</v>
      </c>
      <c r="AL16" s="184">
        <v>3.5</v>
      </c>
      <c r="AM16" s="184">
        <v>5</v>
      </c>
      <c r="AN16" s="110">
        <f t="shared" si="7"/>
        <v>4.7</v>
      </c>
      <c r="AO16" s="183">
        <v>0.7</v>
      </c>
      <c r="AP16" s="183">
        <v>0.6</v>
      </c>
      <c r="AQ16" s="183">
        <v>0.7</v>
      </c>
      <c r="AR16" s="183">
        <v>1</v>
      </c>
      <c r="AS16" s="183">
        <v>0.7</v>
      </c>
      <c r="AT16" s="94">
        <f t="shared" si="8"/>
        <v>3.7</v>
      </c>
      <c r="AU16" s="185">
        <v>3</v>
      </c>
      <c r="AV16" s="183">
        <v>2.5</v>
      </c>
      <c r="AW16" s="183">
        <v>4.3</v>
      </c>
      <c r="AX16" s="183">
        <v>3.5</v>
      </c>
      <c r="AY16" s="184"/>
      <c r="AZ16" s="120">
        <f t="shared" si="9"/>
        <v>3.3250000000000002</v>
      </c>
      <c r="BA16" s="183" t="s">
        <v>141</v>
      </c>
      <c r="BB16" s="183" t="s">
        <v>141</v>
      </c>
      <c r="BC16" s="183" t="s">
        <v>141</v>
      </c>
      <c r="BD16" s="183" t="s">
        <v>141</v>
      </c>
      <c r="BE16" s="120" t="s">
        <v>141</v>
      </c>
      <c r="BF16" s="92"/>
      <c r="BG16" s="92"/>
      <c r="BH16" s="92"/>
      <c r="BI16" s="92"/>
      <c r="BJ16" s="92"/>
      <c r="BK16" s="92"/>
      <c r="BL16" s="92"/>
      <c r="BM16" s="92"/>
      <c r="BN16" s="92"/>
      <c r="BO16" s="92"/>
    </row>
    <row r="17" spans="2:67" s="160" customFormat="1" ht="12" thickBot="1">
      <c r="B17" s="153"/>
      <c r="C17" s="154">
        <v>84650562014</v>
      </c>
      <c r="D17" s="155" t="s">
        <v>120</v>
      </c>
      <c r="E17" s="292">
        <f t="shared" si="0"/>
        <v>2.3886904761904764</v>
      </c>
      <c r="F17" s="94">
        <v>5</v>
      </c>
      <c r="G17" s="94">
        <v>1.5</v>
      </c>
      <c r="H17" s="96">
        <f t="shared" si="1"/>
        <v>0.60000000000000009</v>
      </c>
      <c r="I17" s="317">
        <f t="shared" si="2"/>
        <v>3.4860416666666669</v>
      </c>
      <c r="J17" s="158"/>
      <c r="K17" s="156">
        <v>3.9</v>
      </c>
      <c r="L17" s="156">
        <v>3.3</v>
      </c>
      <c r="M17" s="156"/>
      <c r="N17" s="291">
        <f t="shared" si="3"/>
        <v>2.4</v>
      </c>
      <c r="O17" s="158">
        <v>3.5</v>
      </c>
      <c r="P17" s="156">
        <v>2.5</v>
      </c>
      <c r="Q17" s="156"/>
      <c r="R17" s="156"/>
      <c r="S17" s="157">
        <v>3.2</v>
      </c>
      <c r="T17" s="108">
        <f t="shared" si="4"/>
        <v>1.8399999999999999</v>
      </c>
      <c r="U17" s="158"/>
      <c r="V17" s="156"/>
      <c r="W17" s="156"/>
      <c r="X17" s="156"/>
      <c r="Y17" s="157"/>
      <c r="Z17" s="159"/>
      <c r="AA17" s="158">
        <v>1</v>
      </c>
      <c r="AB17" s="158">
        <v>1.5</v>
      </c>
      <c r="AC17" s="158"/>
      <c r="AD17" s="158"/>
      <c r="AE17" s="95">
        <f t="shared" si="5"/>
        <v>0.83333333333333337</v>
      </c>
      <c r="AF17" s="156">
        <v>4.0999999999999996</v>
      </c>
      <c r="AG17" s="156">
        <v>5</v>
      </c>
      <c r="AH17" s="108">
        <f t="shared" si="6"/>
        <v>4.55</v>
      </c>
      <c r="AI17" s="158">
        <v>5</v>
      </c>
      <c r="AJ17" s="156">
        <v>3.8</v>
      </c>
      <c r="AK17" s="156">
        <v>2</v>
      </c>
      <c r="AL17" s="156"/>
      <c r="AM17" s="157">
        <v>5</v>
      </c>
      <c r="AN17" s="110">
        <f t="shared" si="7"/>
        <v>3.16</v>
      </c>
      <c r="AO17" s="156">
        <v>0.4</v>
      </c>
      <c r="AP17" s="156">
        <v>0.8</v>
      </c>
      <c r="AQ17" s="156">
        <v>0.5</v>
      </c>
      <c r="AR17" s="156"/>
      <c r="AS17" s="156">
        <v>0.6</v>
      </c>
      <c r="AT17" s="94">
        <f t="shared" si="8"/>
        <v>2.3000000000000003</v>
      </c>
      <c r="AU17" s="158">
        <v>4</v>
      </c>
      <c r="AV17" s="156"/>
      <c r="AW17" s="156"/>
      <c r="AX17" s="156"/>
      <c r="AY17" s="157"/>
      <c r="AZ17" s="120">
        <f t="shared" si="9"/>
        <v>1</v>
      </c>
      <c r="BA17" s="156" t="s">
        <v>141</v>
      </c>
      <c r="BB17" s="156" t="s">
        <v>141</v>
      </c>
      <c r="BC17" s="156" t="s">
        <v>141</v>
      </c>
      <c r="BD17" s="156" t="s">
        <v>141</v>
      </c>
      <c r="BE17" s="120" t="s">
        <v>141</v>
      </c>
      <c r="BF17" s="92"/>
      <c r="BG17" s="92"/>
      <c r="BH17" s="92"/>
      <c r="BI17" s="92"/>
      <c r="BJ17" s="92"/>
      <c r="BK17" s="92"/>
      <c r="BL17" s="92"/>
      <c r="BM17" s="92"/>
      <c r="BN17" s="92"/>
      <c r="BO17" s="92"/>
    </row>
    <row r="18" spans="2:67" ht="12" thickBot="1">
      <c r="B18" s="113"/>
      <c r="C18" s="112">
        <v>84601252014</v>
      </c>
      <c r="D18" s="104" t="s">
        <v>121</v>
      </c>
      <c r="E18" s="292">
        <v>4.5</v>
      </c>
      <c r="F18" s="94">
        <v>0</v>
      </c>
      <c r="G18" s="94">
        <v>2.6</v>
      </c>
      <c r="H18" s="96">
        <f t="shared" si="1"/>
        <v>1.04</v>
      </c>
      <c r="I18" s="317">
        <f t="shared" si="2"/>
        <v>3.415</v>
      </c>
      <c r="J18" s="95"/>
      <c r="K18" s="94"/>
      <c r="L18" s="94"/>
      <c r="M18" s="94"/>
      <c r="N18" s="291">
        <f t="shared" si="3"/>
        <v>0</v>
      </c>
      <c r="O18" s="95"/>
      <c r="P18" s="94"/>
      <c r="Q18" s="94"/>
      <c r="R18" s="94"/>
      <c r="S18" s="96"/>
      <c r="T18" s="108">
        <f t="shared" si="4"/>
        <v>0</v>
      </c>
      <c r="U18" s="95"/>
      <c r="V18" s="94"/>
      <c r="W18" s="94"/>
      <c r="X18" s="94"/>
      <c r="Y18" s="96"/>
      <c r="Z18" s="108"/>
      <c r="AA18" s="95"/>
      <c r="AB18" s="95"/>
      <c r="AC18" s="95">
        <v>5</v>
      </c>
      <c r="AD18" s="95"/>
      <c r="AE18" s="95">
        <f t="shared" si="5"/>
        <v>1.6666666666666667</v>
      </c>
      <c r="AF18" s="94">
        <v>3.9</v>
      </c>
      <c r="AG18" s="94">
        <v>5</v>
      </c>
      <c r="AH18" s="108">
        <f t="shared" si="6"/>
        <v>4.45</v>
      </c>
      <c r="AI18" s="95"/>
      <c r="AJ18" s="94"/>
      <c r="AK18" s="94"/>
      <c r="AL18" s="94"/>
      <c r="AM18" s="96"/>
      <c r="AN18" s="110">
        <f t="shared" si="7"/>
        <v>0</v>
      </c>
      <c r="AO18" s="94"/>
      <c r="AP18" s="94"/>
      <c r="AQ18" s="94"/>
      <c r="AR18" s="94"/>
      <c r="AS18" s="94"/>
      <c r="AT18" s="94">
        <f t="shared" si="8"/>
        <v>0</v>
      </c>
      <c r="AU18" s="95"/>
      <c r="AV18" s="94"/>
      <c r="AW18" s="94"/>
      <c r="AX18" s="94"/>
      <c r="AY18" s="96"/>
      <c r="AZ18" s="120">
        <f t="shared" si="9"/>
        <v>0</v>
      </c>
      <c r="BE18" s="120"/>
    </row>
    <row r="19" spans="2:67" s="164" customFormat="1" ht="12" thickBot="1">
      <c r="B19" s="165"/>
      <c r="C19" s="166">
        <v>84650582014</v>
      </c>
      <c r="D19" s="167" t="s">
        <v>122</v>
      </c>
      <c r="E19" s="292">
        <f t="shared" si="0"/>
        <v>2.9542857142857137</v>
      </c>
      <c r="F19" s="94">
        <v>4</v>
      </c>
      <c r="G19" s="92">
        <v>1</v>
      </c>
      <c r="H19" s="96">
        <f t="shared" si="1"/>
        <v>0.4</v>
      </c>
      <c r="I19" s="317">
        <f t="shared" si="2"/>
        <v>3.234</v>
      </c>
      <c r="J19" s="169"/>
      <c r="K19" s="162"/>
      <c r="L19" s="162"/>
      <c r="M19" s="162">
        <v>3</v>
      </c>
      <c r="N19" s="291">
        <f t="shared" si="3"/>
        <v>1</v>
      </c>
      <c r="O19" s="169">
        <v>3.7</v>
      </c>
      <c r="P19" s="162">
        <v>3.3</v>
      </c>
      <c r="Q19" s="162">
        <v>3.8</v>
      </c>
      <c r="R19" s="162">
        <v>4.2</v>
      </c>
      <c r="S19" s="168">
        <v>3.3</v>
      </c>
      <c r="T19" s="108">
        <f t="shared" si="4"/>
        <v>3.66</v>
      </c>
      <c r="U19" s="169"/>
      <c r="V19" s="162"/>
      <c r="W19" s="162"/>
      <c r="X19" s="162"/>
      <c r="Y19" s="168"/>
      <c r="Z19" s="170"/>
      <c r="AA19" s="169">
        <v>2</v>
      </c>
      <c r="AB19" s="169">
        <v>2</v>
      </c>
      <c r="AC19" s="169">
        <v>5</v>
      </c>
      <c r="AD19" s="169"/>
      <c r="AE19" s="95">
        <f t="shared" si="5"/>
        <v>3</v>
      </c>
      <c r="AF19" s="162">
        <v>3.9</v>
      </c>
      <c r="AG19" s="162">
        <v>5</v>
      </c>
      <c r="AH19" s="108">
        <f t="shared" si="6"/>
        <v>4.45</v>
      </c>
      <c r="AI19" s="169">
        <v>5</v>
      </c>
      <c r="AJ19" s="162">
        <v>5</v>
      </c>
      <c r="AK19" s="162">
        <v>5</v>
      </c>
      <c r="AL19" s="162">
        <v>3</v>
      </c>
      <c r="AM19" s="168">
        <v>0</v>
      </c>
      <c r="AN19" s="110">
        <f t="shared" si="7"/>
        <v>3.6</v>
      </c>
      <c r="AO19" s="162">
        <v>0.7</v>
      </c>
      <c r="AP19" s="162">
        <v>0.9</v>
      </c>
      <c r="AQ19" s="162">
        <v>1</v>
      </c>
      <c r="AR19" s="162">
        <v>0.5</v>
      </c>
      <c r="AS19" s="162">
        <v>0.8</v>
      </c>
      <c r="AT19" s="94">
        <f t="shared" si="8"/>
        <v>3.8999999999999995</v>
      </c>
      <c r="AU19" s="162">
        <v>4</v>
      </c>
      <c r="AV19" s="162">
        <v>3.5</v>
      </c>
      <c r="AW19" s="162"/>
      <c r="AX19" s="162">
        <v>3.5</v>
      </c>
      <c r="AY19" s="168"/>
      <c r="AZ19" s="120">
        <f t="shared" si="9"/>
        <v>2.75</v>
      </c>
      <c r="BA19" s="162" t="s">
        <v>141</v>
      </c>
      <c r="BB19" s="162" t="s">
        <v>141</v>
      </c>
      <c r="BC19" s="162" t="s">
        <v>141</v>
      </c>
      <c r="BD19" s="162" t="s">
        <v>141</v>
      </c>
      <c r="BE19" s="120"/>
      <c r="BF19" s="92"/>
      <c r="BG19" s="92"/>
      <c r="BH19" s="92"/>
      <c r="BI19" s="92"/>
      <c r="BJ19" s="92"/>
      <c r="BK19" s="92"/>
      <c r="BL19" s="92"/>
      <c r="BM19" s="92"/>
      <c r="BN19" s="92"/>
      <c r="BO19" s="92"/>
    </row>
    <row r="20" spans="2:67" ht="12" thickBot="1">
      <c r="B20" s="113"/>
      <c r="C20" s="112">
        <v>84650592014</v>
      </c>
      <c r="D20" s="104" t="s">
        <v>123</v>
      </c>
      <c r="E20" s="292">
        <f t="shared" si="0"/>
        <v>1.6148809523809524</v>
      </c>
      <c r="F20" s="94">
        <v>5</v>
      </c>
      <c r="G20" s="94">
        <v>1.4</v>
      </c>
      <c r="H20" s="96">
        <f t="shared" si="1"/>
        <v>0.55999999999999994</v>
      </c>
      <c r="I20" s="317">
        <f t="shared" si="2"/>
        <v>3.175208333333333</v>
      </c>
      <c r="J20" s="95"/>
      <c r="K20" s="94"/>
      <c r="L20" s="94"/>
      <c r="M20" s="94"/>
      <c r="N20" s="291">
        <f t="shared" si="3"/>
        <v>0</v>
      </c>
      <c r="O20" s="95">
        <v>3.8</v>
      </c>
      <c r="P20" s="94"/>
      <c r="Q20" s="94"/>
      <c r="R20" s="94"/>
      <c r="S20" s="96">
        <v>3.7</v>
      </c>
      <c r="T20" s="108">
        <f t="shared" si="4"/>
        <v>1.5</v>
      </c>
      <c r="U20" s="95"/>
      <c r="V20" s="94"/>
      <c r="W20" s="94"/>
      <c r="X20" s="94"/>
      <c r="Y20" s="96"/>
      <c r="Z20" s="108"/>
      <c r="AA20" s="95"/>
      <c r="AB20" s="95"/>
      <c r="AC20" s="95">
        <v>5</v>
      </c>
      <c r="AD20" s="95"/>
      <c r="AE20" s="95">
        <f t="shared" si="5"/>
        <v>1.6666666666666667</v>
      </c>
      <c r="AF20" s="94">
        <v>4</v>
      </c>
      <c r="AG20" s="94">
        <v>5</v>
      </c>
      <c r="AH20" s="108">
        <f t="shared" si="6"/>
        <v>4.5</v>
      </c>
      <c r="AI20" s="95">
        <v>5</v>
      </c>
      <c r="AJ20" s="94">
        <v>5</v>
      </c>
      <c r="AK20" s="94"/>
      <c r="AL20" s="94"/>
      <c r="AM20" s="96">
        <v>5</v>
      </c>
      <c r="AN20" s="110">
        <f t="shared" si="7"/>
        <v>3</v>
      </c>
      <c r="AO20" s="94">
        <v>0.3</v>
      </c>
      <c r="AP20" s="94">
        <v>0.5</v>
      </c>
      <c r="AQ20" s="94"/>
      <c r="AR20" s="94"/>
      <c r="AS20" s="94"/>
      <c r="AT20" s="94">
        <f t="shared" si="8"/>
        <v>0.8</v>
      </c>
      <c r="AU20" s="95"/>
      <c r="AV20" s="94"/>
      <c r="AW20" s="94"/>
      <c r="AX20" s="94">
        <v>3</v>
      </c>
      <c r="AY20" s="96"/>
      <c r="AZ20" s="120">
        <f t="shared" si="9"/>
        <v>0.75</v>
      </c>
      <c r="BA20" s="94" t="s">
        <v>141</v>
      </c>
      <c r="BB20" s="94" t="s">
        <v>141</v>
      </c>
      <c r="BC20" s="94" t="s">
        <v>141</v>
      </c>
      <c r="BD20" s="94" t="s">
        <v>141</v>
      </c>
      <c r="BE20" s="120" t="s">
        <v>141</v>
      </c>
    </row>
    <row r="21" spans="2:67" s="173" customFormat="1" ht="12" thickBot="1">
      <c r="B21" s="174"/>
      <c r="C21" s="175">
        <v>84650612014</v>
      </c>
      <c r="D21" s="176" t="s">
        <v>124</v>
      </c>
      <c r="E21" s="292">
        <f t="shared" si="0"/>
        <v>2.9077380952380953</v>
      </c>
      <c r="F21" s="94">
        <v>5</v>
      </c>
      <c r="G21" s="94">
        <v>1</v>
      </c>
      <c r="H21" s="96">
        <f t="shared" si="1"/>
        <v>0.4</v>
      </c>
      <c r="I21" s="317">
        <f t="shared" si="2"/>
        <v>3.4677083333333334</v>
      </c>
      <c r="J21" s="178"/>
      <c r="K21" s="171">
        <v>3.9</v>
      </c>
      <c r="L21" s="171"/>
      <c r="M21" s="171"/>
      <c r="N21" s="291">
        <f t="shared" si="3"/>
        <v>1.3</v>
      </c>
      <c r="O21" s="178">
        <v>3.6</v>
      </c>
      <c r="P21" s="171">
        <v>4.2</v>
      </c>
      <c r="Q21" s="171">
        <v>3.8</v>
      </c>
      <c r="R21" s="171">
        <v>3.7</v>
      </c>
      <c r="S21" s="177">
        <v>2.7</v>
      </c>
      <c r="T21" s="108">
        <f t="shared" si="4"/>
        <v>3.6</v>
      </c>
      <c r="U21" s="178"/>
      <c r="V21" s="171"/>
      <c r="W21" s="171"/>
      <c r="X21" s="171"/>
      <c r="Y21" s="177"/>
      <c r="Z21" s="179"/>
      <c r="AA21" s="178">
        <v>1.5</v>
      </c>
      <c r="AB21" s="178">
        <v>1.5</v>
      </c>
      <c r="AC21" s="178">
        <v>5</v>
      </c>
      <c r="AD21" s="178"/>
      <c r="AE21" s="95">
        <f t="shared" si="5"/>
        <v>2.6666666666666665</v>
      </c>
      <c r="AF21" s="171">
        <v>3.9</v>
      </c>
      <c r="AG21" s="171">
        <v>5</v>
      </c>
      <c r="AH21" s="108">
        <f t="shared" si="6"/>
        <v>4.45</v>
      </c>
      <c r="AI21" s="178">
        <v>5</v>
      </c>
      <c r="AJ21" s="171">
        <v>5</v>
      </c>
      <c r="AK21" s="171">
        <v>4.5</v>
      </c>
      <c r="AL21" s="171">
        <v>4</v>
      </c>
      <c r="AM21" s="177">
        <v>5</v>
      </c>
      <c r="AN21" s="110">
        <f t="shared" si="7"/>
        <v>4.7</v>
      </c>
      <c r="AO21" s="171">
        <v>0.7</v>
      </c>
      <c r="AP21" s="171">
        <v>0.9</v>
      </c>
      <c r="AQ21" s="171">
        <v>0.7</v>
      </c>
      <c r="AR21" s="171"/>
      <c r="AS21" s="171">
        <v>1</v>
      </c>
      <c r="AT21" s="94">
        <f t="shared" si="8"/>
        <v>3.3</v>
      </c>
      <c r="AU21" s="178">
        <v>3.9</v>
      </c>
      <c r="AV21" s="171">
        <v>3.7</v>
      </c>
      <c r="AW21" s="171"/>
      <c r="AX21" s="171"/>
      <c r="AY21" s="177"/>
      <c r="AZ21" s="120">
        <f t="shared" si="9"/>
        <v>1.9</v>
      </c>
      <c r="BA21" s="171" t="s">
        <v>141</v>
      </c>
      <c r="BB21" s="171" t="s">
        <v>141</v>
      </c>
      <c r="BC21" s="171" t="s">
        <v>141</v>
      </c>
      <c r="BD21" s="171" t="s">
        <v>141</v>
      </c>
      <c r="BE21" s="120" t="s">
        <v>141</v>
      </c>
      <c r="BF21" s="92"/>
      <c r="BG21" s="92"/>
      <c r="BH21" s="92"/>
      <c r="BI21" s="92"/>
      <c r="BJ21" s="92"/>
      <c r="BK21" s="92"/>
      <c r="BL21" s="92"/>
      <c r="BM21" s="92"/>
      <c r="BN21" s="92"/>
      <c r="BO21" s="92"/>
    </row>
    <row r="22" spans="2:67" s="173" customFormat="1" ht="12" thickBot="1">
      <c r="B22" s="174"/>
      <c r="C22" s="175">
        <v>84650622014</v>
      </c>
      <c r="D22" s="176" t="s">
        <v>125</v>
      </c>
      <c r="E22" s="292">
        <f t="shared" si="0"/>
        <v>3.1670238095238092</v>
      </c>
      <c r="F22" s="94">
        <v>3</v>
      </c>
      <c r="G22" s="94">
        <v>1</v>
      </c>
      <c r="H22" s="96">
        <f t="shared" si="1"/>
        <v>0.4</v>
      </c>
      <c r="I22" s="317">
        <f t="shared" si="2"/>
        <v>3.0584583333333333</v>
      </c>
      <c r="J22" s="178"/>
      <c r="K22" s="171">
        <v>3</v>
      </c>
      <c r="L22" s="171">
        <v>3.7</v>
      </c>
      <c r="M22" s="171">
        <v>3.9</v>
      </c>
      <c r="N22" s="291">
        <f t="shared" si="3"/>
        <v>3.5333333333333332</v>
      </c>
      <c r="O22" s="178">
        <v>3.8</v>
      </c>
      <c r="P22" s="171">
        <v>3.5</v>
      </c>
      <c r="Q22" s="171">
        <v>3.3</v>
      </c>
      <c r="R22" s="171"/>
      <c r="S22" s="177">
        <v>3.3</v>
      </c>
      <c r="T22" s="108">
        <f t="shared" si="4"/>
        <v>2.78</v>
      </c>
      <c r="U22" s="178"/>
      <c r="V22" s="171"/>
      <c r="W22" s="171"/>
      <c r="X22" s="171"/>
      <c r="Y22" s="177"/>
      <c r="Z22" s="179"/>
      <c r="AA22" s="178">
        <v>1</v>
      </c>
      <c r="AB22" s="178">
        <v>1.5</v>
      </c>
      <c r="AC22" s="178"/>
      <c r="AD22" s="178"/>
      <c r="AE22" s="95">
        <f t="shared" si="5"/>
        <v>0.83333333333333337</v>
      </c>
      <c r="AF22" s="171">
        <v>3.9</v>
      </c>
      <c r="AG22" s="171">
        <v>5</v>
      </c>
      <c r="AH22" s="108">
        <f t="shared" si="6"/>
        <v>4.45</v>
      </c>
      <c r="AI22" s="178">
        <v>5</v>
      </c>
      <c r="AJ22" s="171">
        <v>3.5</v>
      </c>
      <c r="AK22" s="171">
        <v>4</v>
      </c>
      <c r="AL22" s="171">
        <v>4</v>
      </c>
      <c r="AM22" s="177">
        <v>5</v>
      </c>
      <c r="AN22" s="110">
        <f t="shared" si="7"/>
        <v>4.3</v>
      </c>
      <c r="AO22" s="171">
        <v>0.7</v>
      </c>
      <c r="AP22" s="171">
        <v>0.9</v>
      </c>
      <c r="AQ22" s="171">
        <v>0.7</v>
      </c>
      <c r="AR22" s="171"/>
      <c r="AS22" s="171">
        <v>1</v>
      </c>
      <c r="AT22" s="94">
        <f t="shared" si="8"/>
        <v>3.3</v>
      </c>
      <c r="AU22" s="178">
        <v>3.9</v>
      </c>
      <c r="AV22" s="171">
        <v>3.7</v>
      </c>
      <c r="AW22" s="171"/>
      <c r="AX22" s="171"/>
      <c r="AY22" s="177"/>
      <c r="AZ22" s="120">
        <f t="shared" si="9"/>
        <v>1.9</v>
      </c>
      <c r="BA22" s="171"/>
      <c r="BB22" s="171" t="s">
        <v>141</v>
      </c>
      <c r="BC22" s="171"/>
      <c r="BD22" s="171" t="s">
        <v>141</v>
      </c>
      <c r="BE22" s="120" t="s">
        <v>141</v>
      </c>
      <c r="BF22" s="92"/>
      <c r="BG22" s="92"/>
      <c r="BH22" s="92"/>
      <c r="BI22" s="92"/>
      <c r="BJ22" s="92"/>
      <c r="BK22" s="92"/>
      <c r="BL22" s="92"/>
      <c r="BM22" s="92"/>
      <c r="BN22" s="92"/>
      <c r="BO22" s="92"/>
    </row>
    <row r="23" spans="2:67" ht="12" thickBot="1">
      <c r="B23" s="113"/>
      <c r="C23" s="112">
        <v>84651212013</v>
      </c>
      <c r="D23" s="104" t="s">
        <v>126</v>
      </c>
      <c r="E23" s="292">
        <f t="shared" si="0"/>
        <v>0.89880952380952372</v>
      </c>
      <c r="F23" s="94">
        <v>1</v>
      </c>
      <c r="G23" s="94">
        <v>1.5</v>
      </c>
      <c r="H23" s="96">
        <f t="shared" si="1"/>
        <v>0.60000000000000009</v>
      </c>
      <c r="I23" s="317">
        <f t="shared" si="2"/>
        <v>1.9645833333333333</v>
      </c>
      <c r="J23" s="95"/>
      <c r="K23" s="94"/>
      <c r="L23" s="94"/>
      <c r="M23" s="94"/>
      <c r="N23" s="291">
        <f t="shared" si="3"/>
        <v>0</v>
      </c>
      <c r="O23" s="95"/>
      <c r="P23" s="94"/>
      <c r="Q23" s="94"/>
      <c r="R23" s="94"/>
      <c r="S23" s="96"/>
      <c r="T23" s="108">
        <f t="shared" si="4"/>
        <v>0</v>
      </c>
      <c r="U23" s="95"/>
      <c r="V23" s="94"/>
      <c r="W23" s="94"/>
      <c r="X23" s="94"/>
      <c r="Y23" s="96"/>
      <c r="Z23" s="108"/>
      <c r="AA23" s="95"/>
      <c r="AB23" s="95"/>
      <c r="AC23" s="95">
        <v>5</v>
      </c>
      <c r="AD23" s="95"/>
      <c r="AE23" s="95">
        <f t="shared" si="5"/>
        <v>1.6666666666666667</v>
      </c>
      <c r="AF23" s="94">
        <v>4</v>
      </c>
      <c r="AG23" s="94">
        <v>5</v>
      </c>
      <c r="AH23" s="108">
        <f t="shared" si="6"/>
        <v>4.5</v>
      </c>
      <c r="AI23" s="95"/>
      <c r="AJ23" s="94"/>
      <c r="AK23" s="94"/>
      <c r="AL23" s="94"/>
      <c r="AM23" s="96"/>
      <c r="AN23" s="110">
        <f t="shared" si="7"/>
        <v>0</v>
      </c>
      <c r="AO23" s="94">
        <v>1</v>
      </c>
      <c r="AP23" s="94"/>
      <c r="AQ23" s="94"/>
      <c r="AR23" s="94"/>
      <c r="AS23" s="94"/>
      <c r="AT23" s="94">
        <f t="shared" si="8"/>
        <v>1</v>
      </c>
      <c r="AU23" s="95"/>
      <c r="AV23" s="94"/>
      <c r="AW23" s="94"/>
      <c r="AX23" s="94"/>
      <c r="AY23" s="96"/>
      <c r="AZ23" s="120">
        <f t="shared" si="9"/>
        <v>0</v>
      </c>
      <c r="BD23" s="94" t="s">
        <v>150</v>
      </c>
      <c r="BE23" s="120" t="s">
        <v>150</v>
      </c>
    </row>
    <row r="24" spans="2:67" s="164" customFormat="1" ht="12" thickBot="1">
      <c r="B24" s="165"/>
      <c r="C24" s="166">
        <v>84650662014</v>
      </c>
      <c r="D24" s="167" t="s">
        <v>127</v>
      </c>
      <c r="E24" s="292">
        <f t="shared" si="0"/>
        <v>1.5916666666666668</v>
      </c>
      <c r="F24" s="94">
        <v>5</v>
      </c>
      <c r="G24" s="94">
        <v>1.1000000000000001</v>
      </c>
      <c r="H24" s="96">
        <f t="shared" si="1"/>
        <v>0.44000000000000006</v>
      </c>
      <c r="I24" s="317">
        <f t="shared" si="2"/>
        <v>3.0470833333333331</v>
      </c>
      <c r="J24" s="169"/>
      <c r="K24" s="162">
        <v>2</v>
      </c>
      <c r="L24" s="162"/>
      <c r="M24" s="162"/>
      <c r="N24" s="291">
        <f t="shared" si="3"/>
        <v>0.66666666666666663</v>
      </c>
      <c r="O24" s="169"/>
      <c r="P24" s="162"/>
      <c r="Q24" s="162"/>
      <c r="R24" s="162"/>
      <c r="S24" s="168"/>
      <c r="T24" s="108">
        <f t="shared" si="4"/>
        <v>0</v>
      </c>
      <c r="U24" s="169"/>
      <c r="V24" s="162"/>
      <c r="W24" s="162"/>
      <c r="X24" s="162"/>
      <c r="Y24" s="168"/>
      <c r="Z24" s="170"/>
      <c r="AA24" s="162"/>
      <c r="AB24" s="162"/>
      <c r="AC24" s="162"/>
      <c r="AD24" s="162"/>
      <c r="AE24" s="95">
        <f t="shared" si="5"/>
        <v>0</v>
      </c>
      <c r="AF24" s="162">
        <v>3.9</v>
      </c>
      <c r="AG24" s="162">
        <v>5</v>
      </c>
      <c r="AH24" s="108">
        <f t="shared" si="6"/>
        <v>4.45</v>
      </c>
      <c r="AI24" s="169"/>
      <c r="AJ24" s="162"/>
      <c r="AK24" s="162"/>
      <c r="AL24" s="162"/>
      <c r="AM24" s="168"/>
      <c r="AN24" s="110">
        <f t="shared" si="7"/>
        <v>0</v>
      </c>
      <c r="AO24" s="162">
        <v>0.7</v>
      </c>
      <c r="AP24" s="162">
        <v>0.9</v>
      </c>
      <c r="AQ24" s="162">
        <v>1</v>
      </c>
      <c r="AR24" s="162">
        <v>0.5</v>
      </c>
      <c r="AS24" s="162">
        <v>0.8</v>
      </c>
      <c r="AT24" s="94">
        <f t="shared" si="8"/>
        <v>3.8999999999999995</v>
      </c>
      <c r="AU24" s="162">
        <v>4</v>
      </c>
      <c r="AV24" s="162">
        <v>3.5</v>
      </c>
      <c r="AW24" s="162"/>
      <c r="AX24" s="162">
        <v>3.5</v>
      </c>
      <c r="AY24" s="168"/>
      <c r="AZ24" s="120">
        <f t="shared" si="9"/>
        <v>2.75</v>
      </c>
      <c r="BA24" s="162" t="s">
        <v>141</v>
      </c>
      <c r="BB24" s="162" t="s">
        <v>141</v>
      </c>
      <c r="BC24" s="162" t="s">
        <v>141</v>
      </c>
      <c r="BD24" s="162" t="s">
        <v>141</v>
      </c>
      <c r="BE24" s="120" t="s">
        <v>141</v>
      </c>
      <c r="BF24" s="92"/>
      <c r="BG24" s="92"/>
      <c r="BH24" s="92"/>
      <c r="BI24" s="92"/>
      <c r="BJ24" s="92"/>
      <c r="BK24" s="92"/>
      <c r="BL24" s="92"/>
      <c r="BM24" s="92"/>
      <c r="BN24" s="92"/>
      <c r="BO24" s="92"/>
    </row>
    <row r="25" spans="2:67" s="187" customFormat="1" ht="12" thickBot="1">
      <c r="B25" s="180"/>
      <c r="C25" s="181">
        <v>84650682014</v>
      </c>
      <c r="D25" s="182" t="s">
        <v>128</v>
      </c>
      <c r="E25" s="292">
        <f t="shared" si="0"/>
        <v>3.9725595238095233</v>
      </c>
      <c r="F25" s="94">
        <v>5</v>
      </c>
      <c r="G25" s="94">
        <v>1.3</v>
      </c>
      <c r="H25" s="96">
        <f t="shared" si="1"/>
        <v>0.52</v>
      </c>
      <c r="I25" s="317">
        <f t="shared" si="2"/>
        <v>3.9603958333333331</v>
      </c>
      <c r="J25" s="185"/>
      <c r="K25" s="183">
        <v>3.9</v>
      </c>
      <c r="L25" s="183">
        <v>4.3</v>
      </c>
      <c r="M25" s="183">
        <v>3.8</v>
      </c>
      <c r="N25" s="291">
        <f t="shared" si="3"/>
        <v>4</v>
      </c>
      <c r="O25" s="185">
        <v>3.9</v>
      </c>
      <c r="P25" s="183">
        <v>4.5</v>
      </c>
      <c r="Q25" s="183">
        <v>4.2</v>
      </c>
      <c r="R25" s="183">
        <v>3.8</v>
      </c>
      <c r="S25" s="184">
        <v>3.7</v>
      </c>
      <c r="T25" s="108">
        <f t="shared" si="4"/>
        <v>4.0199999999999996</v>
      </c>
      <c r="U25" s="185"/>
      <c r="V25" s="183"/>
      <c r="W25" s="183"/>
      <c r="X25" s="183"/>
      <c r="Y25" s="184"/>
      <c r="Z25" s="186"/>
      <c r="AA25" s="185">
        <v>1</v>
      </c>
      <c r="AB25" s="185">
        <v>2</v>
      </c>
      <c r="AC25" s="185">
        <v>5</v>
      </c>
      <c r="AD25" s="185"/>
      <c r="AE25" s="95">
        <f t="shared" si="5"/>
        <v>2.6666666666666665</v>
      </c>
      <c r="AF25" s="183">
        <v>4</v>
      </c>
      <c r="AG25" s="183">
        <v>5</v>
      </c>
      <c r="AH25" s="108">
        <f t="shared" si="6"/>
        <v>4.5</v>
      </c>
      <c r="AI25" s="185">
        <v>5</v>
      </c>
      <c r="AJ25" s="183">
        <v>5</v>
      </c>
      <c r="AK25" s="183">
        <v>4</v>
      </c>
      <c r="AL25" s="183">
        <v>5</v>
      </c>
      <c r="AM25" s="184">
        <v>5</v>
      </c>
      <c r="AN25" s="110">
        <f t="shared" si="7"/>
        <v>4.8</v>
      </c>
      <c r="AO25" s="183">
        <v>0.7</v>
      </c>
      <c r="AP25" s="183">
        <v>0.6</v>
      </c>
      <c r="AQ25" s="183">
        <v>0.7</v>
      </c>
      <c r="AR25" s="183">
        <v>1</v>
      </c>
      <c r="AS25" s="183">
        <v>0.7</v>
      </c>
      <c r="AT25" s="94">
        <f t="shared" si="8"/>
        <v>3.7</v>
      </c>
      <c r="AU25" s="185">
        <v>3</v>
      </c>
      <c r="AV25" s="183">
        <v>2.5</v>
      </c>
      <c r="AW25" s="183">
        <v>4.3</v>
      </c>
      <c r="AX25" s="183">
        <v>3.5</v>
      </c>
      <c r="AY25" s="184"/>
      <c r="AZ25" s="120">
        <f t="shared" si="9"/>
        <v>3.3250000000000002</v>
      </c>
      <c r="BA25" s="183" t="s">
        <v>141</v>
      </c>
      <c r="BB25" s="183" t="s">
        <v>141</v>
      </c>
      <c r="BC25" s="183" t="s">
        <v>141</v>
      </c>
      <c r="BD25" s="183" t="s">
        <v>141</v>
      </c>
      <c r="BE25" s="120" t="s">
        <v>141</v>
      </c>
      <c r="BF25" s="92"/>
      <c r="BG25" s="92"/>
      <c r="BH25" s="92"/>
      <c r="BI25" s="92"/>
      <c r="BJ25" s="92"/>
      <c r="BK25" s="92"/>
      <c r="BL25" s="92"/>
      <c r="BM25" s="92"/>
      <c r="BN25" s="92"/>
      <c r="BO25" s="92"/>
    </row>
    <row r="26" spans="2:67" s="136" customFormat="1" ht="12" thickBot="1">
      <c r="B26" s="141"/>
      <c r="C26" s="142">
        <v>84650692014</v>
      </c>
      <c r="D26" s="143" t="s">
        <v>129</v>
      </c>
      <c r="E26" s="292">
        <f t="shared" si="0"/>
        <v>2.3170238095238096</v>
      </c>
      <c r="F26" s="94">
        <v>5</v>
      </c>
      <c r="G26" s="94">
        <v>1.8</v>
      </c>
      <c r="H26" s="96">
        <f t="shared" si="1"/>
        <v>0.72000000000000008</v>
      </c>
      <c r="I26" s="317">
        <f t="shared" si="2"/>
        <v>3.5809583333333332</v>
      </c>
      <c r="J26" s="145"/>
      <c r="K26" s="138">
        <v>0</v>
      </c>
      <c r="L26" s="138">
        <v>0</v>
      </c>
      <c r="M26" s="138"/>
      <c r="N26" s="291">
        <f t="shared" si="3"/>
        <v>0</v>
      </c>
      <c r="O26" s="145">
        <v>3.7</v>
      </c>
      <c r="P26" s="138">
        <v>3</v>
      </c>
      <c r="Q26" s="138">
        <v>4.2</v>
      </c>
      <c r="R26" s="138"/>
      <c r="S26" s="144">
        <v>3</v>
      </c>
      <c r="T26" s="108">
        <f t="shared" si="4"/>
        <v>2.78</v>
      </c>
      <c r="U26" s="145"/>
      <c r="V26" s="138"/>
      <c r="W26" s="138"/>
      <c r="X26" s="138"/>
      <c r="Y26" s="144"/>
      <c r="Z26" s="146"/>
      <c r="AA26" s="145">
        <v>1</v>
      </c>
      <c r="AB26" s="145">
        <v>2</v>
      </c>
      <c r="AC26" s="145">
        <v>5</v>
      </c>
      <c r="AD26" s="145"/>
      <c r="AE26" s="95">
        <f t="shared" si="5"/>
        <v>2.6666666666666665</v>
      </c>
      <c r="AF26" s="138">
        <v>4</v>
      </c>
      <c r="AG26" s="138">
        <v>5</v>
      </c>
      <c r="AH26" s="108">
        <f t="shared" si="6"/>
        <v>4.5</v>
      </c>
      <c r="AI26" s="145">
        <v>5</v>
      </c>
      <c r="AJ26" s="138">
        <v>2.5</v>
      </c>
      <c r="AK26" s="138">
        <v>3.5</v>
      </c>
      <c r="AL26" s="138">
        <v>4</v>
      </c>
      <c r="AM26" s="144">
        <v>5</v>
      </c>
      <c r="AN26" s="110">
        <f t="shared" si="7"/>
        <v>4</v>
      </c>
      <c r="AO26" s="138">
        <v>0.4</v>
      </c>
      <c r="AP26" s="138">
        <v>0.8</v>
      </c>
      <c r="AQ26" s="138">
        <v>1</v>
      </c>
      <c r="AR26" s="138">
        <v>0.8</v>
      </c>
      <c r="AS26" s="138"/>
      <c r="AT26" s="94">
        <f t="shared" si="8"/>
        <v>3</v>
      </c>
      <c r="AU26" s="140">
        <v>1.4</v>
      </c>
      <c r="AV26" s="134">
        <v>3</v>
      </c>
      <c r="AW26" s="134">
        <v>3</v>
      </c>
      <c r="AX26" s="138"/>
      <c r="AY26" s="144"/>
      <c r="AZ26" s="120">
        <f t="shared" si="9"/>
        <v>1.85</v>
      </c>
      <c r="BA26" s="138" t="s">
        <v>141</v>
      </c>
      <c r="BB26" s="138" t="s">
        <v>141</v>
      </c>
      <c r="BC26" s="138" t="s">
        <v>141</v>
      </c>
      <c r="BD26" s="138" t="s">
        <v>141</v>
      </c>
      <c r="BE26" s="120" t="s">
        <v>141</v>
      </c>
      <c r="BF26" s="92"/>
      <c r="BG26" s="92"/>
      <c r="BH26" s="92"/>
      <c r="BI26" s="92"/>
      <c r="BJ26" s="92"/>
      <c r="BK26" s="92"/>
      <c r="BL26" s="92"/>
      <c r="BM26" s="92"/>
      <c r="BN26" s="92"/>
      <c r="BO26" s="92"/>
    </row>
    <row r="27" spans="2:67" s="136" customFormat="1" ht="12" thickBot="1">
      <c r="B27" s="133"/>
      <c r="C27" s="134">
        <v>84650712014</v>
      </c>
      <c r="D27" s="135" t="s">
        <v>130</v>
      </c>
      <c r="E27" s="292">
        <f t="shared" si="0"/>
        <v>2.5405952380952379</v>
      </c>
      <c r="F27" s="94">
        <v>5</v>
      </c>
      <c r="G27" s="92">
        <v>1.3</v>
      </c>
      <c r="H27" s="96">
        <f t="shared" si="1"/>
        <v>0.52</v>
      </c>
      <c r="I27" s="317">
        <f t="shared" si="2"/>
        <v>3.4592083333333337</v>
      </c>
      <c r="J27" s="145"/>
      <c r="K27" s="138">
        <v>0</v>
      </c>
      <c r="L27" s="138">
        <v>0</v>
      </c>
      <c r="M27" s="134">
        <v>0</v>
      </c>
      <c r="N27" s="291">
        <f t="shared" si="3"/>
        <v>0</v>
      </c>
      <c r="O27" s="140">
        <v>3.7</v>
      </c>
      <c r="P27" s="134">
        <v>4</v>
      </c>
      <c r="Q27" s="134">
        <v>3.9</v>
      </c>
      <c r="R27" s="134">
        <v>3.5</v>
      </c>
      <c r="S27" s="137">
        <v>3.7</v>
      </c>
      <c r="T27" s="108">
        <f t="shared" si="4"/>
        <v>3.7600000000000002</v>
      </c>
      <c r="U27" s="140"/>
      <c r="V27" s="134"/>
      <c r="W27" s="134"/>
      <c r="X27" s="134"/>
      <c r="Y27" s="137"/>
      <c r="Z27" s="139"/>
      <c r="AA27" s="140">
        <v>0</v>
      </c>
      <c r="AB27" s="140"/>
      <c r="AC27" s="140">
        <v>5</v>
      </c>
      <c r="AD27" s="140"/>
      <c r="AE27" s="95">
        <f t="shared" si="5"/>
        <v>1.6666666666666667</v>
      </c>
      <c r="AF27" s="138">
        <v>4</v>
      </c>
      <c r="AG27" s="134">
        <v>5</v>
      </c>
      <c r="AH27" s="108">
        <f t="shared" si="6"/>
        <v>4.5</v>
      </c>
      <c r="AI27" s="140">
        <v>5</v>
      </c>
      <c r="AJ27" s="134">
        <v>4</v>
      </c>
      <c r="AK27" s="134">
        <v>2</v>
      </c>
      <c r="AL27" s="134">
        <v>5</v>
      </c>
      <c r="AM27" s="137">
        <v>5</v>
      </c>
      <c r="AN27" s="110">
        <f t="shared" si="7"/>
        <v>4.2</v>
      </c>
      <c r="AO27" s="134">
        <v>0.4</v>
      </c>
      <c r="AP27" s="134">
        <v>0.8</v>
      </c>
      <c r="AQ27" s="134">
        <v>1</v>
      </c>
      <c r="AR27" s="134">
        <v>0.8</v>
      </c>
      <c r="AS27" s="134"/>
      <c r="AT27" s="94">
        <f t="shared" si="8"/>
        <v>3</v>
      </c>
      <c r="AU27" s="140">
        <v>1.4</v>
      </c>
      <c r="AV27" s="134">
        <v>3</v>
      </c>
      <c r="AW27" s="134">
        <v>3</v>
      </c>
      <c r="AX27" s="134"/>
      <c r="AY27" s="137"/>
      <c r="AZ27" s="120">
        <f t="shared" si="9"/>
        <v>1.85</v>
      </c>
      <c r="BA27" s="138" t="s">
        <v>141</v>
      </c>
      <c r="BB27" s="138" t="s">
        <v>141</v>
      </c>
      <c r="BC27" s="138" t="s">
        <v>141</v>
      </c>
      <c r="BD27" s="138" t="s">
        <v>141</v>
      </c>
      <c r="BE27" s="121" t="s">
        <v>141</v>
      </c>
      <c r="BF27" s="92"/>
      <c r="BG27" s="92"/>
      <c r="BH27" s="92"/>
      <c r="BI27" s="92"/>
      <c r="BJ27" s="92"/>
      <c r="BK27" s="92"/>
      <c r="BL27" s="92"/>
      <c r="BM27" s="92"/>
      <c r="BN27" s="92"/>
      <c r="BO27" s="92"/>
    </row>
    <row r="28" spans="2:67" s="164" customFormat="1" ht="12" thickBot="1">
      <c r="B28" s="162"/>
      <c r="C28" s="162">
        <v>84650722014</v>
      </c>
      <c r="D28" s="162" t="s">
        <v>131</v>
      </c>
      <c r="E28" s="292">
        <f t="shared" si="0"/>
        <v>3.3226190476190482</v>
      </c>
      <c r="F28" s="94">
        <v>5</v>
      </c>
      <c r="G28" s="94">
        <v>1</v>
      </c>
      <c r="H28" s="96">
        <f t="shared" si="1"/>
        <v>0.4</v>
      </c>
      <c r="I28" s="317">
        <f t="shared" si="2"/>
        <v>3.612916666666667</v>
      </c>
      <c r="J28" s="169"/>
      <c r="K28" s="162">
        <v>3.7</v>
      </c>
      <c r="L28" s="162">
        <v>3</v>
      </c>
      <c r="M28" s="162"/>
      <c r="N28" s="291">
        <f t="shared" si="3"/>
        <v>2.2333333333333334</v>
      </c>
      <c r="O28" s="162">
        <v>3.8</v>
      </c>
      <c r="P28" s="162">
        <v>4</v>
      </c>
      <c r="Q28" s="162">
        <v>4</v>
      </c>
      <c r="R28" s="162">
        <v>3.4</v>
      </c>
      <c r="S28" s="162">
        <v>3.5</v>
      </c>
      <c r="T28" s="108">
        <f t="shared" si="4"/>
        <v>3.7399999999999998</v>
      </c>
      <c r="U28" s="162"/>
      <c r="V28" s="162"/>
      <c r="W28" s="162"/>
      <c r="X28" s="162"/>
      <c r="Y28" s="162"/>
      <c r="Z28" s="163"/>
      <c r="AA28" s="162">
        <v>0</v>
      </c>
      <c r="AB28" s="162">
        <v>1</v>
      </c>
      <c r="AC28" s="162">
        <v>5</v>
      </c>
      <c r="AD28" s="162"/>
      <c r="AE28" s="95">
        <f t="shared" si="5"/>
        <v>2</v>
      </c>
      <c r="AF28" s="162">
        <v>3.9</v>
      </c>
      <c r="AG28" s="162">
        <v>5</v>
      </c>
      <c r="AH28" s="108">
        <f t="shared" si="6"/>
        <v>4.45</v>
      </c>
      <c r="AI28" s="162">
        <v>5</v>
      </c>
      <c r="AJ28" s="162">
        <v>5</v>
      </c>
      <c r="AK28" s="162">
        <v>4</v>
      </c>
      <c r="AL28" s="162">
        <v>4.3</v>
      </c>
      <c r="AM28" s="162">
        <v>5</v>
      </c>
      <c r="AN28" s="110">
        <f t="shared" si="7"/>
        <v>4.66</v>
      </c>
      <c r="AO28" s="162">
        <v>0.7</v>
      </c>
      <c r="AP28" s="162">
        <v>0.9</v>
      </c>
      <c r="AQ28" s="162">
        <v>1</v>
      </c>
      <c r="AR28" s="162">
        <v>0.5</v>
      </c>
      <c r="AS28" s="162">
        <v>0.8</v>
      </c>
      <c r="AT28" s="94">
        <f t="shared" si="8"/>
        <v>3.8999999999999995</v>
      </c>
      <c r="AU28" s="162">
        <v>4</v>
      </c>
      <c r="AV28" s="162">
        <v>3.5</v>
      </c>
      <c r="AW28" s="162"/>
      <c r="AX28" s="162">
        <v>3.5</v>
      </c>
      <c r="AY28" s="162"/>
      <c r="AZ28" s="120">
        <f t="shared" si="9"/>
        <v>2.75</v>
      </c>
      <c r="BA28" s="162" t="s">
        <v>141</v>
      </c>
      <c r="BB28" s="162" t="s">
        <v>141</v>
      </c>
      <c r="BC28" s="162" t="s">
        <v>141</v>
      </c>
      <c r="BD28" s="162" t="s">
        <v>141</v>
      </c>
      <c r="BE28" s="121" t="s">
        <v>141</v>
      </c>
      <c r="BF28" s="92"/>
      <c r="BG28" s="92"/>
      <c r="BH28" s="92"/>
      <c r="BI28" s="92"/>
      <c r="BJ28" s="92"/>
      <c r="BK28" s="92"/>
      <c r="BL28" s="92"/>
      <c r="BM28" s="92"/>
      <c r="BN28" s="92"/>
      <c r="BO28" s="92"/>
    </row>
    <row r="29" spans="2:67" s="173" customFormat="1" ht="12" thickBot="1">
      <c r="B29" s="171"/>
      <c r="C29" s="171">
        <v>84650762014</v>
      </c>
      <c r="D29" s="171" t="s">
        <v>132</v>
      </c>
      <c r="E29" s="292">
        <f t="shared" si="0"/>
        <v>3.6439285714285714</v>
      </c>
      <c r="F29" s="94">
        <v>5</v>
      </c>
      <c r="G29" s="94">
        <v>1.1000000000000001</v>
      </c>
      <c r="H29" s="96">
        <f t="shared" si="1"/>
        <v>0.44000000000000006</v>
      </c>
      <c r="I29" s="317">
        <f t="shared" si="2"/>
        <v>3.7653749999999997</v>
      </c>
      <c r="J29" s="178"/>
      <c r="K29" s="171">
        <v>4</v>
      </c>
      <c r="L29" s="171">
        <v>3.8</v>
      </c>
      <c r="M29" s="171">
        <v>4</v>
      </c>
      <c r="N29" s="291">
        <f t="shared" si="3"/>
        <v>3.9333333333333336</v>
      </c>
      <c r="O29" s="171">
        <v>3.7</v>
      </c>
      <c r="P29" s="171">
        <v>3.5</v>
      </c>
      <c r="Q29" s="171">
        <v>4.3</v>
      </c>
      <c r="R29" s="171">
        <v>4.2</v>
      </c>
      <c r="S29" s="171">
        <v>4</v>
      </c>
      <c r="T29" s="108">
        <f t="shared" si="4"/>
        <v>3.94</v>
      </c>
      <c r="U29" s="171"/>
      <c r="V29" s="171"/>
      <c r="W29" s="171"/>
      <c r="X29" s="171"/>
      <c r="Y29" s="171"/>
      <c r="Z29" s="172"/>
      <c r="AA29" s="171">
        <v>1.5</v>
      </c>
      <c r="AB29" s="171">
        <v>1.5</v>
      </c>
      <c r="AC29" s="171">
        <v>5</v>
      </c>
      <c r="AD29" s="171"/>
      <c r="AE29" s="95">
        <f t="shared" si="5"/>
        <v>2.6666666666666665</v>
      </c>
      <c r="AF29" s="171">
        <v>3.9</v>
      </c>
      <c r="AG29" s="171">
        <v>5</v>
      </c>
      <c r="AH29" s="108">
        <f t="shared" si="6"/>
        <v>4.45</v>
      </c>
      <c r="AI29" s="171">
        <v>5</v>
      </c>
      <c r="AJ29" s="171">
        <v>4</v>
      </c>
      <c r="AK29" s="171">
        <v>4</v>
      </c>
      <c r="AL29" s="171">
        <v>5</v>
      </c>
      <c r="AM29" s="171">
        <v>5</v>
      </c>
      <c r="AN29" s="110">
        <f t="shared" si="7"/>
        <v>4.5999999999999996</v>
      </c>
      <c r="AO29" s="171">
        <v>0.7</v>
      </c>
      <c r="AP29" s="171">
        <v>0.9</v>
      </c>
      <c r="AQ29" s="171">
        <v>0.7</v>
      </c>
      <c r="AR29" s="171"/>
      <c r="AS29" s="171">
        <v>1</v>
      </c>
      <c r="AT29" s="94">
        <f t="shared" si="8"/>
        <v>3.3</v>
      </c>
      <c r="AU29" s="171">
        <v>3.9</v>
      </c>
      <c r="AV29" s="171">
        <v>3.7</v>
      </c>
      <c r="AW29" s="171"/>
      <c r="AX29" s="171"/>
      <c r="AY29" s="171"/>
      <c r="AZ29" s="120">
        <f t="shared" si="9"/>
        <v>1.9</v>
      </c>
      <c r="BA29" s="171" t="s">
        <v>141</v>
      </c>
      <c r="BB29" s="171" t="s">
        <v>141</v>
      </c>
      <c r="BC29" s="171" t="s">
        <v>141</v>
      </c>
      <c r="BD29" s="171" t="s">
        <v>141</v>
      </c>
      <c r="BE29" s="121" t="s">
        <v>141</v>
      </c>
      <c r="BF29" s="92"/>
      <c r="BG29" s="92"/>
      <c r="BH29" s="92"/>
      <c r="BI29" s="92"/>
      <c r="BJ29" s="92"/>
      <c r="BK29" s="92"/>
      <c r="BL29" s="92"/>
      <c r="BM29" s="92"/>
      <c r="BN29" s="92"/>
      <c r="BO29" s="92"/>
    </row>
    <row r="30" spans="2:67" s="160" customFormat="1" ht="12" thickBot="1">
      <c r="B30" s="156"/>
      <c r="C30" s="156">
        <v>84650772014</v>
      </c>
      <c r="D30" s="156" t="s">
        <v>133</v>
      </c>
      <c r="E30" s="292">
        <f t="shared" si="0"/>
        <v>3.237797619047619</v>
      </c>
      <c r="F30" s="94">
        <v>5</v>
      </c>
      <c r="G30" s="94">
        <v>1.3</v>
      </c>
      <c r="H30" s="96">
        <f t="shared" si="1"/>
        <v>0.52</v>
      </c>
      <c r="I30" s="317">
        <f t="shared" si="2"/>
        <v>3.7032291666666666</v>
      </c>
      <c r="J30" s="158"/>
      <c r="K30" s="156">
        <v>3.8</v>
      </c>
      <c r="L30" s="156">
        <v>3.7</v>
      </c>
      <c r="M30" s="156">
        <v>2.2999999999999998</v>
      </c>
      <c r="N30" s="291">
        <f t="shared" si="3"/>
        <v>3.2666666666666671</v>
      </c>
      <c r="O30" s="156">
        <v>3.6</v>
      </c>
      <c r="P30" s="156">
        <v>3.8</v>
      </c>
      <c r="Q30" s="156">
        <v>3.7</v>
      </c>
      <c r="R30" s="156">
        <v>2.5</v>
      </c>
      <c r="S30" s="156">
        <v>3.4</v>
      </c>
      <c r="T30" s="108">
        <f t="shared" si="4"/>
        <v>3.4000000000000008</v>
      </c>
      <c r="U30" s="156"/>
      <c r="V30" s="156"/>
      <c r="W30" s="156"/>
      <c r="X30" s="156"/>
      <c r="Y30" s="156"/>
      <c r="Z30" s="161"/>
      <c r="AA30" s="156">
        <v>1.5</v>
      </c>
      <c r="AB30" s="156">
        <v>1.5</v>
      </c>
      <c r="AC30" s="156">
        <v>5</v>
      </c>
      <c r="AD30" s="156"/>
      <c r="AE30" s="95">
        <f t="shared" si="5"/>
        <v>2.6666666666666665</v>
      </c>
      <c r="AF30" s="156">
        <v>4.0999999999999996</v>
      </c>
      <c r="AG30" s="156">
        <v>5</v>
      </c>
      <c r="AH30" s="108">
        <f t="shared" si="6"/>
        <v>4.55</v>
      </c>
      <c r="AI30" s="156">
        <v>5</v>
      </c>
      <c r="AJ30" s="156">
        <v>4.5</v>
      </c>
      <c r="AK30" s="156">
        <v>5</v>
      </c>
      <c r="AL30" s="156">
        <v>4</v>
      </c>
      <c r="AM30" s="156">
        <v>5</v>
      </c>
      <c r="AN30" s="110">
        <f t="shared" si="7"/>
        <v>4.7</v>
      </c>
      <c r="AO30" s="156">
        <v>0.4</v>
      </c>
      <c r="AP30" s="156">
        <v>0.8</v>
      </c>
      <c r="AQ30" s="156">
        <v>0.5</v>
      </c>
      <c r="AR30" s="156"/>
      <c r="AS30" s="156">
        <v>0.6</v>
      </c>
      <c r="AT30" s="94">
        <f t="shared" si="8"/>
        <v>2.3000000000000003</v>
      </c>
      <c r="AU30" s="156">
        <v>4</v>
      </c>
      <c r="AV30" s="156">
        <v>1.5</v>
      </c>
      <c r="AW30" s="156"/>
      <c r="AX30" s="156"/>
      <c r="AY30" s="156"/>
      <c r="AZ30" s="120">
        <f t="shared" si="9"/>
        <v>1.375</v>
      </c>
      <c r="BA30" s="156" t="s">
        <v>141</v>
      </c>
      <c r="BB30" s="156" t="s">
        <v>141</v>
      </c>
      <c r="BC30" s="156" t="s">
        <v>141</v>
      </c>
      <c r="BD30" s="156" t="s">
        <v>141</v>
      </c>
      <c r="BE30" s="121" t="s">
        <v>141</v>
      </c>
      <c r="BF30" s="92"/>
      <c r="BG30" s="92"/>
      <c r="BH30" s="92"/>
      <c r="BI30" s="92"/>
      <c r="BJ30" s="92"/>
      <c r="BK30" s="92"/>
      <c r="BL30" s="92"/>
      <c r="BM30" s="92"/>
      <c r="BN30" s="92"/>
      <c r="BO30" s="92"/>
    </row>
    <row r="31" spans="2:67" s="129" customFormat="1" ht="12" thickBot="1">
      <c r="B31" s="125"/>
      <c r="C31" s="125">
        <v>84650782014</v>
      </c>
      <c r="D31" s="125" t="s">
        <v>134</v>
      </c>
      <c r="E31" s="292">
        <f t="shared" si="0"/>
        <v>3.5991071428571431</v>
      </c>
      <c r="F31" s="94">
        <v>5</v>
      </c>
      <c r="G31" s="94">
        <v>1.6</v>
      </c>
      <c r="H31" s="96">
        <f t="shared" si="1"/>
        <v>0.64000000000000012</v>
      </c>
      <c r="I31" s="317">
        <f t="shared" si="2"/>
        <v>3.9496875000000005</v>
      </c>
      <c r="J31" s="127"/>
      <c r="K31" s="125">
        <v>4.0999999999999996</v>
      </c>
      <c r="L31" s="125">
        <v>4.3</v>
      </c>
      <c r="M31" s="125">
        <v>4</v>
      </c>
      <c r="N31" s="291">
        <f t="shared" si="3"/>
        <v>4.1333333333333337</v>
      </c>
      <c r="O31" s="125">
        <v>3.8</v>
      </c>
      <c r="P31" s="125">
        <v>3.5</v>
      </c>
      <c r="Q31" s="125">
        <v>3.6</v>
      </c>
      <c r="R31" s="125">
        <v>3.2</v>
      </c>
      <c r="S31" s="125">
        <v>3.9</v>
      </c>
      <c r="T31" s="108">
        <f t="shared" si="4"/>
        <v>3.6</v>
      </c>
      <c r="U31" s="125"/>
      <c r="V31" s="125"/>
      <c r="W31" s="125"/>
      <c r="X31" s="125"/>
      <c r="Y31" s="125"/>
      <c r="Z31" s="130"/>
      <c r="AA31" s="125">
        <v>0</v>
      </c>
      <c r="AB31" s="125"/>
      <c r="AC31" s="125">
        <v>5</v>
      </c>
      <c r="AD31" s="125"/>
      <c r="AE31" s="95">
        <f t="shared" si="5"/>
        <v>1.6666666666666667</v>
      </c>
      <c r="AF31" s="125">
        <v>4</v>
      </c>
      <c r="AG31" s="125">
        <v>5</v>
      </c>
      <c r="AH31" s="108">
        <f t="shared" si="6"/>
        <v>4.5</v>
      </c>
      <c r="AI31" s="125">
        <v>5</v>
      </c>
      <c r="AJ31" s="125">
        <v>4</v>
      </c>
      <c r="AK31" s="125">
        <v>5</v>
      </c>
      <c r="AL31" s="125">
        <v>5</v>
      </c>
      <c r="AM31" s="125">
        <v>5</v>
      </c>
      <c r="AN31" s="110">
        <f t="shared" si="7"/>
        <v>4.8</v>
      </c>
      <c r="AO31" s="125">
        <v>1</v>
      </c>
      <c r="AP31" s="125">
        <v>1</v>
      </c>
      <c r="AQ31" s="125">
        <v>1</v>
      </c>
      <c r="AR31" s="125">
        <v>1</v>
      </c>
      <c r="AS31" s="125">
        <v>1</v>
      </c>
      <c r="AT31" s="94">
        <f t="shared" si="8"/>
        <v>5</v>
      </c>
      <c r="AU31" s="125">
        <v>3.8</v>
      </c>
      <c r="AV31" s="125">
        <v>2.5</v>
      </c>
      <c r="AW31" s="125"/>
      <c r="AX31" s="125"/>
      <c r="AY31" s="125"/>
      <c r="AZ31" s="120">
        <f t="shared" si="9"/>
        <v>1.575</v>
      </c>
      <c r="BA31" s="125" t="s">
        <v>141</v>
      </c>
      <c r="BB31" s="125" t="s">
        <v>141</v>
      </c>
      <c r="BC31" s="125" t="s">
        <v>141</v>
      </c>
      <c r="BD31" s="125" t="s">
        <v>141</v>
      </c>
      <c r="BE31" s="121" t="s">
        <v>141</v>
      </c>
      <c r="BF31" s="92"/>
      <c r="BG31" s="92"/>
      <c r="BH31" s="92"/>
      <c r="BI31" s="92"/>
      <c r="BJ31" s="92"/>
      <c r="BK31" s="92"/>
      <c r="BL31" s="92"/>
      <c r="BM31" s="92"/>
      <c r="BN31" s="92"/>
      <c r="BO31" s="92"/>
    </row>
    <row r="32" spans="2:67" s="173" customFormat="1" ht="12" thickBot="1">
      <c r="B32" s="171"/>
      <c r="C32" s="171">
        <v>84650792014</v>
      </c>
      <c r="D32" s="171" t="s">
        <v>135</v>
      </c>
      <c r="E32" s="292">
        <f t="shared" si="0"/>
        <v>3.1403571428571424</v>
      </c>
      <c r="F32" s="94">
        <v>5</v>
      </c>
      <c r="G32" s="94">
        <v>1.8</v>
      </c>
      <c r="H32" s="96">
        <f t="shared" si="1"/>
        <v>0.72000000000000008</v>
      </c>
      <c r="I32" s="317">
        <f t="shared" si="2"/>
        <v>3.8691250000000004</v>
      </c>
      <c r="J32" s="178"/>
      <c r="K32" s="171">
        <v>3.7</v>
      </c>
      <c r="L32" s="171">
        <v>3</v>
      </c>
      <c r="M32" s="171">
        <v>3.3</v>
      </c>
      <c r="N32" s="291">
        <f t="shared" si="3"/>
        <v>3.3333333333333335</v>
      </c>
      <c r="O32" s="171">
        <v>3.5</v>
      </c>
      <c r="P32" s="171">
        <v>2.7</v>
      </c>
      <c r="Q32" s="171">
        <v>3.7</v>
      </c>
      <c r="R32" s="171">
        <v>3</v>
      </c>
      <c r="S32" s="171"/>
      <c r="T32" s="108">
        <f t="shared" si="4"/>
        <v>2.58</v>
      </c>
      <c r="U32" s="171"/>
      <c r="V32" s="171"/>
      <c r="W32" s="171"/>
      <c r="X32" s="171"/>
      <c r="Y32" s="171"/>
      <c r="Z32" s="172"/>
      <c r="AA32" s="171">
        <v>1.5</v>
      </c>
      <c r="AB32" s="171">
        <v>1.5</v>
      </c>
      <c r="AC32" s="171">
        <v>5</v>
      </c>
      <c r="AD32" s="171"/>
      <c r="AE32" s="95">
        <f t="shared" si="5"/>
        <v>2.6666666666666665</v>
      </c>
      <c r="AF32" s="171">
        <v>3.9</v>
      </c>
      <c r="AG32" s="171">
        <v>5</v>
      </c>
      <c r="AH32" s="108">
        <f t="shared" si="6"/>
        <v>4.45</v>
      </c>
      <c r="AI32" s="171">
        <v>5</v>
      </c>
      <c r="AJ32" s="171">
        <v>5</v>
      </c>
      <c r="AK32" s="171">
        <v>4.3</v>
      </c>
      <c r="AL32" s="171">
        <v>4.5</v>
      </c>
      <c r="AM32" s="171">
        <v>5</v>
      </c>
      <c r="AN32" s="110">
        <f t="shared" si="7"/>
        <v>4.76</v>
      </c>
      <c r="AO32" s="171">
        <v>0.7</v>
      </c>
      <c r="AP32" s="171">
        <v>0.9</v>
      </c>
      <c r="AQ32" s="171"/>
      <c r="AR32" s="171"/>
      <c r="AS32" s="171">
        <v>1</v>
      </c>
      <c r="AT32" s="94">
        <f t="shared" si="8"/>
        <v>2.5999999999999996</v>
      </c>
      <c r="AU32" s="171">
        <v>3.9</v>
      </c>
      <c r="AV32" s="171">
        <v>3.7</v>
      </c>
      <c r="AW32" s="171"/>
      <c r="AX32" s="171"/>
      <c r="AY32" s="171"/>
      <c r="AZ32" s="120">
        <f t="shared" si="9"/>
        <v>1.9</v>
      </c>
      <c r="BA32" s="171" t="s">
        <v>141</v>
      </c>
      <c r="BB32" s="171" t="s">
        <v>141</v>
      </c>
      <c r="BC32" s="171" t="s">
        <v>141</v>
      </c>
      <c r="BD32" s="171" t="s">
        <v>141</v>
      </c>
      <c r="BE32" s="121" t="s">
        <v>141</v>
      </c>
      <c r="BF32" s="92"/>
      <c r="BG32" s="92"/>
      <c r="BH32" s="92"/>
      <c r="BI32" s="92"/>
      <c r="BJ32" s="92"/>
      <c r="BK32" s="92"/>
      <c r="BL32" s="92"/>
      <c r="BM32" s="92"/>
      <c r="BN32" s="92"/>
      <c r="BO32" s="92"/>
    </row>
    <row r="33" spans="1:67" s="173" customFormat="1" ht="12" thickBot="1">
      <c r="A33" s="173">
        <v>1.2</v>
      </c>
      <c r="B33" s="171"/>
      <c r="C33" s="171">
        <v>84650812014</v>
      </c>
      <c r="D33" s="171" t="s">
        <v>136</v>
      </c>
      <c r="E33" s="292">
        <f t="shared" si="0"/>
        <v>3.6870238095238093</v>
      </c>
      <c r="F33" s="94">
        <v>5</v>
      </c>
      <c r="G33" s="94">
        <v>1.2</v>
      </c>
      <c r="H33" s="96">
        <f t="shared" si="1"/>
        <v>0.48</v>
      </c>
      <c r="I33" s="317">
        <f t="shared" si="2"/>
        <v>3.8204583333333337</v>
      </c>
      <c r="J33" s="178"/>
      <c r="K33" s="171">
        <v>3.9</v>
      </c>
      <c r="L33" s="171">
        <v>3.9</v>
      </c>
      <c r="M33" s="171">
        <v>4.2</v>
      </c>
      <c r="N33" s="291">
        <f t="shared" si="3"/>
        <v>4</v>
      </c>
      <c r="O33" s="171">
        <v>3.9</v>
      </c>
      <c r="P33" s="173">
        <v>3.8</v>
      </c>
      <c r="Q33" s="173">
        <v>3.8</v>
      </c>
      <c r="R33" s="173">
        <v>4.3</v>
      </c>
      <c r="S33" s="171">
        <v>4.5</v>
      </c>
      <c r="T33" s="108">
        <f t="shared" si="4"/>
        <v>4.0600000000000005</v>
      </c>
      <c r="U33" s="171"/>
      <c r="V33" s="171"/>
      <c r="W33" s="171"/>
      <c r="X33" s="171"/>
      <c r="Y33" s="171"/>
      <c r="Z33" s="172"/>
      <c r="AA33" s="171">
        <v>1</v>
      </c>
      <c r="AB33" s="171">
        <v>2</v>
      </c>
      <c r="AC33" s="171">
        <v>5</v>
      </c>
      <c r="AD33" s="171"/>
      <c r="AE33" s="95">
        <f t="shared" si="5"/>
        <v>2.6666666666666665</v>
      </c>
      <c r="AF33" s="171">
        <v>5</v>
      </c>
      <c r="AG33" s="171">
        <v>3.9</v>
      </c>
      <c r="AH33" s="108">
        <f t="shared" si="6"/>
        <v>4.45</v>
      </c>
      <c r="AI33" s="171">
        <v>5</v>
      </c>
      <c r="AJ33" s="173">
        <v>4.5</v>
      </c>
      <c r="AK33" s="173">
        <v>5</v>
      </c>
      <c r="AL33" s="173">
        <v>5</v>
      </c>
      <c r="AM33" s="171">
        <v>5</v>
      </c>
      <c r="AN33" s="110">
        <f t="shared" si="7"/>
        <v>4.9000000000000004</v>
      </c>
      <c r="AO33" s="171">
        <v>0.7</v>
      </c>
      <c r="AP33" s="171">
        <v>0.9</v>
      </c>
      <c r="AQ33" s="171"/>
      <c r="AR33" s="171"/>
      <c r="AS33" s="171">
        <v>1</v>
      </c>
      <c r="AT33" s="94">
        <f t="shared" si="8"/>
        <v>2.5999999999999996</v>
      </c>
      <c r="AU33" s="171">
        <v>3.9</v>
      </c>
      <c r="AV33" s="171">
        <v>3.7</v>
      </c>
      <c r="AW33" s="171"/>
      <c r="AX33" s="171"/>
      <c r="AY33" s="171"/>
      <c r="AZ33" s="120">
        <f t="shared" si="9"/>
        <v>1.9</v>
      </c>
      <c r="BA33" s="171" t="s">
        <v>141</v>
      </c>
      <c r="BB33" s="171" t="s">
        <v>141</v>
      </c>
      <c r="BC33" s="171" t="s">
        <v>141</v>
      </c>
      <c r="BD33" s="171" t="s">
        <v>141</v>
      </c>
      <c r="BE33" s="121" t="s">
        <v>141</v>
      </c>
      <c r="BF33" s="92"/>
      <c r="BG33" s="92"/>
      <c r="BH33" s="92"/>
      <c r="BI33" s="92"/>
      <c r="BJ33" s="92"/>
      <c r="BK33" s="92"/>
      <c r="BL33" s="92"/>
      <c r="BM33" s="92"/>
      <c r="BN33" s="92"/>
      <c r="BO33" s="92"/>
    </row>
    <row r="34" spans="1:67" s="164" customFormat="1" ht="12" thickBot="1">
      <c r="B34" s="162"/>
      <c r="C34" s="162">
        <v>84650832014</v>
      </c>
      <c r="D34" s="162" t="s">
        <v>137</v>
      </c>
      <c r="E34" s="292">
        <f t="shared" si="0"/>
        <v>3.7654761904761913</v>
      </c>
      <c r="F34" s="94">
        <v>5</v>
      </c>
      <c r="G34" s="94">
        <v>1.4</v>
      </c>
      <c r="H34" s="96">
        <f t="shared" si="1"/>
        <v>0.55999999999999994</v>
      </c>
      <c r="I34" s="317">
        <f t="shared" si="2"/>
        <v>3.9279166666666674</v>
      </c>
      <c r="J34" s="169"/>
      <c r="K34" s="162">
        <v>4.2</v>
      </c>
      <c r="L34" s="162">
        <v>3.8</v>
      </c>
      <c r="M34" s="162">
        <v>3.5</v>
      </c>
      <c r="N34" s="291">
        <f t="shared" si="3"/>
        <v>3.8333333333333335</v>
      </c>
      <c r="O34" s="162">
        <v>3.8</v>
      </c>
      <c r="P34" s="162">
        <v>3.7</v>
      </c>
      <c r="Q34" s="162">
        <v>3.9</v>
      </c>
      <c r="R34" s="162">
        <v>4.2</v>
      </c>
      <c r="S34" s="162">
        <v>3.6</v>
      </c>
      <c r="T34" s="108">
        <f t="shared" si="4"/>
        <v>3.8400000000000007</v>
      </c>
      <c r="U34" s="162"/>
      <c r="V34" s="162"/>
      <c r="W34" s="162"/>
      <c r="X34" s="162"/>
      <c r="Y34" s="162"/>
      <c r="Z34" s="163"/>
      <c r="AA34" s="162">
        <v>1</v>
      </c>
      <c r="AB34" s="162">
        <v>1.5</v>
      </c>
      <c r="AC34" s="162">
        <v>5</v>
      </c>
      <c r="AD34" s="162"/>
      <c r="AE34" s="95">
        <f t="shared" si="5"/>
        <v>2.5</v>
      </c>
      <c r="AF34" s="162">
        <v>3.9</v>
      </c>
      <c r="AG34" s="162">
        <v>5</v>
      </c>
      <c r="AH34" s="108">
        <f t="shared" si="6"/>
        <v>4.45</v>
      </c>
      <c r="AI34" s="162">
        <v>5</v>
      </c>
      <c r="AJ34" s="162">
        <v>3.8</v>
      </c>
      <c r="AK34" s="162">
        <v>4</v>
      </c>
      <c r="AL34" s="162">
        <v>5</v>
      </c>
      <c r="AM34" s="162">
        <v>5</v>
      </c>
      <c r="AN34" s="110">
        <f t="shared" si="7"/>
        <v>4.5600000000000005</v>
      </c>
      <c r="AO34" s="162">
        <v>0.7</v>
      </c>
      <c r="AP34" s="162">
        <v>0.9</v>
      </c>
      <c r="AQ34" s="162">
        <v>0.7</v>
      </c>
      <c r="AR34" s="162">
        <v>1</v>
      </c>
      <c r="AS34" s="162">
        <v>0.8</v>
      </c>
      <c r="AT34" s="94">
        <f t="shared" si="8"/>
        <v>4.0999999999999996</v>
      </c>
      <c r="AU34" s="162">
        <v>4</v>
      </c>
      <c r="AV34" s="162">
        <v>3.5</v>
      </c>
      <c r="AW34" s="162"/>
      <c r="AX34" s="162">
        <v>3.5</v>
      </c>
      <c r="AY34" s="162"/>
      <c r="AZ34" s="120">
        <f t="shared" si="9"/>
        <v>2.75</v>
      </c>
      <c r="BA34" s="162" t="s">
        <v>141</v>
      </c>
      <c r="BB34" s="162" t="s">
        <v>141</v>
      </c>
      <c r="BC34" s="162" t="s">
        <v>141</v>
      </c>
      <c r="BD34" s="162" t="s">
        <v>141</v>
      </c>
      <c r="BE34" s="121" t="s">
        <v>141</v>
      </c>
      <c r="BF34" s="92"/>
      <c r="BG34" s="92"/>
      <c r="BH34" s="92"/>
      <c r="BI34" s="92"/>
      <c r="BJ34" s="92"/>
      <c r="BK34" s="92"/>
      <c r="BL34" s="92"/>
      <c r="BM34" s="92"/>
      <c r="BN34" s="92"/>
      <c r="BO34" s="92"/>
    </row>
    <row r="35" spans="1:67" ht="12" thickBot="1">
      <c r="B35" s="94"/>
      <c r="C35" s="94"/>
      <c r="D35" s="94"/>
      <c r="E35" s="292">
        <f t="shared" si="0"/>
        <v>0</v>
      </c>
      <c r="F35" s="94"/>
      <c r="G35" s="94"/>
      <c r="H35" s="96">
        <f t="shared" si="1"/>
        <v>0</v>
      </c>
      <c r="I35" s="318">
        <v>0</v>
      </c>
      <c r="J35" s="95"/>
      <c r="K35" s="94"/>
      <c r="L35" s="94"/>
      <c r="M35" s="94"/>
      <c r="N35" s="291">
        <f t="shared" si="3"/>
        <v>0</v>
      </c>
      <c r="O35" s="94"/>
      <c r="P35" s="94"/>
      <c r="Q35" s="94"/>
      <c r="R35" s="94"/>
      <c r="S35" s="94"/>
      <c r="T35" s="108">
        <f t="shared" si="4"/>
        <v>0</v>
      </c>
      <c r="U35" s="94"/>
      <c r="V35" s="94"/>
      <c r="W35" s="94"/>
      <c r="X35" s="94"/>
      <c r="Y35" s="94"/>
      <c r="Z35" s="117"/>
      <c r="AA35" s="94"/>
      <c r="AB35" s="94"/>
      <c r="AC35" s="94"/>
      <c r="AD35" s="94"/>
      <c r="AE35" s="95">
        <f t="shared" si="5"/>
        <v>0</v>
      </c>
      <c r="AF35" s="94"/>
      <c r="AG35" s="94"/>
      <c r="AH35" s="108">
        <f t="shared" si="6"/>
        <v>0</v>
      </c>
      <c r="AI35" s="94"/>
      <c r="AJ35" s="94"/>
      <c r="AK35" s="94"/>
      <c r="AL35" s="94"/>
      <c r="AM35" s="94"/>
      <c r="AN35" s="110">
        <f t="shared" si="7"/>
        <v>0</v>
      </c>
      <c r="AO35" s="94"/>
      <c r="AP35" s="94"/>
      <c r="AQ35" s="94"/>
      <c r="AR35" s="94"/>
      <c r="AS35" s="94"/>
      <c r="AT35" s="94">
        <f t="shared" si="8"/>
        <v>0</v>
      </c>
      <c r="AU35" s="94"/>
      <c r="AV35" s="94"/>
      <c r="AW35" s="94"/>
      <c r="AX35" s="94"/>
      <c r="AY35" s="94"/>
      <c r="AZ35" s="121">
        <f t="shared" si="9"/>
        <v>0</v>
      </c>
      <c r="BA35" s="105"/>
      <c r="BB35" s="105"/>
      <c r="BC35" s="105"/>
      <c r="BD35" s="105"/>
      <c r="BE35" s="121"/>
    </row>
    <row r="36" spans="1:67">
      <c r="AZ36" s="114"/>
      <c r="BA36" s="114"/>
      <c r="BB36" s="114"/>
      <c r="BC36" s="114"/>
      <c r="BD36" s="114"/>
      <c r="BE36" s="114"/>
      <c r="BF36" s="114"/>
      <c r="BG36" s="114"/>
    </row>
    <row r="37" spans="1:67">
      <c r="AZ37" s="114"/>
      <c r="BA37" s="114"/>
      <c r="BB37" s="114"/>
      <c r="BC37" s="114"/>
      <c r="BD37" s="114"/>
      <c r="BE37" s="114"/>
      <c r="BF37" s="114"/>
      <c r="BG37" s="114"/>
    </row>
    <row r="38" spans="1:67">
      <c r="AZ38" s="114"/>
      <c r="BA38" s="114"/>
      <c r="BB38" s="114"/>
      <c r="BC38" s="114"/>
      <c r="BD38" s="114"/>
      <c r="BE38" s="114"/>
      <c r="BF38" s="114"/>
      <c r="BG38" s="114"/>
    </row>
    <row r="39" spans="1:67">
      <c r="AZ39" s="114"/>
      <c r="BA39" s="114"/>
      <c r="BB39" s="114"/>
      <c r="BC39" s="114"/>
      <c r="BD39" s="114"/>
      <c r="BE39" s="114"/>
      <c r="BF39" s="114"/>
      <c r="BG39" s="114"/>
    </row>
    <row r="40" spans="1:67">
      <c r="AZ40" s="114"/>
      <c r="BA40" s="114"/>
      <c r="BB40" s="114"/>
      <c r="BC40" s="114"/>
      <c r="BD40" s="114"/>
      <c r="BE40" s="114"/>
      <c r="BF40" s="114"/>
      <c r="BG40" s="114"/>
    </row>
    <row r="41" spans="1:67">
      <c r="AZ41" s="114"/>
      <c r="BA41" s="114"/>
      <c r="BB41" s="114"/>
      <c r="BC41" s="114"/>
      <c r="BD41" s="114"/>
      <c r="BE41" s="114"/>
      <c r="BF41" s="114"/>
      <c r="BG41" s="114"/>
    </row>
    <row r="42" spans="1:67">
      <c r="AZ42" s="114"/>
      <c r="BA42" s="114"/>
      <c r="BB42" s="114"/>
      <c r="BC42" s="114"/>
      <c r="BD42" s="114"/>
      <c r="BE42" s="114"/>
      <c r="BF42" s="114"/>
      <c r="BG42" s="114"/>
    </row>
    <row r="43" spans="1:67">
      <c r="AZ43" s="114"/>
      <c r="BA43" s="114"/>
      <c r="BB43" s="114"/>
      <c r="BC43" s="114"/>
      <c r="BD43" s="114"/>
      <c r="BE43" s="114"/>
      <c r="BF43" s="114"/>
      <c r="BG43" s="114"/>
    </row>
    <row r="44" spans="1:67">
      <c r="AZ44" s="114"/>
      <c r="BA44" s="114"/>
      <c r="BB44" s="114"/>
      <c r="BC44" s="114"/>
      <c r="BD44" s="114"/>
      <c r="BE44" s="114"/>
      <c r="BF44" s="114"/>
      <c r="BG44" s="114"/>
    </row>
    <row r="45" spans="1:67">
      <c r="AZ45" s="114"/>
      <c r="BA45" s="114"/>
      <c r="BB45" s="114"/>
      <c r="BC45" s="114"/>
      <c r="BD45" s="114"/>
      <c r="BE45" s="114"/>
      <c r="BF45" s="114"/>
      <c r="BG45" s="114"/>
    </row>
    <row r="46" spans="1:67">
      <c r="AZ46" s="114"/>
      <c r="BA46" s="114"/>
      <c r="BB46" s="114"/>
      <c r="BC46" s="114"/>
      <c r="BD46" s="114"/>
      <c r="BE46" s="114"/>
      <c r="BF46" s="114"/>
      <c r="BG46" s="114"/>
    </row>
    <row r="47" spans="1:67">
      <c r="AZ47" s="114"/>
      <c r="BA47" s="114"/>
      <c r="BB47" s="114"/>
      <c r="BC47" s="114"/>
      <c r="BD47" s="114"/>
      <c r="BE47" s="114"/>
      <c r="BF47" s="114"/>
      <c r="BG47" s="114"/>
    </row>
    <row r="48" spans="1:67">
      <c r="AZ48" s="114"/>
      <c r="BA48" s="114"/>
      <c r="BB48" s="114"/>
      <c r="BC48" s="114"/>
      <c r="BD48" s="114"/>
      <c r="BE48" s="114"/>
      <c r="BF48" s="114"/>
      <c r="BG48" s="114"/>
    </row>
    <row r="49" spans="52:59">
      <c r="AZ49" s="114"/>
      <c r="BA49" s="114"/>
      <c r="BB49" s="114"/>
      <c r="BC49" s="114"/>
      <c r="BD49" s="114"/>
      <c r="BE49" s="114"/>
      <c r="BF49" s="114"/>
      <c r="BG49" s="114"/>
    </row>
    <row r="50" spans="52:59">
      <c r="AZ50" s="114"/>
      <c r="BA50" s="114"/>
      <c r="BB50" s="114"/>
      <c r="BC50" s="114"/>
      <c r="BD50" s="114"/>
      <c r="BE50" s="114"/>
      <c r="BF50" s="114"/>
      <c r="BG50" s="114"/>
    </row>
    <row r="51" spans="52:59">
      <c r="AZ51" s="114"/>
      <c r="BA51" s="114"/>
      <c r="BB51" s="114"/>
      <c r="BC51" s="114"/>
      <c r="BD51" s="114"/>
      <c r="BE51" s="114"/>
      <c r="BF51" s="114"/>
      <c r="BG51" s="114"/>
    </row>
    <row r="52" spans="52:59">
      <c r="AZ52" s="114"/>
      <c r="BA52" s="114"/>
      <c r="BB52" s="114"/>
      <c r="BC52" s="114"/>
      <c r="BD52" s="114"/>
      <c r="BE52" s="114"/>
      <c r="BF52" s="114"/>
      <c r="BG52" s="114"/>
    </row>
    <row r="53" spans="52:59">
      <c r="AZ53" s="114"/>
      <c r="BA53" s="114"/>
      <c r="BB53" s="114"/>
      <c r="BC53" s="114"/>
      <c r="BD53" s="114"/>
      <c r="BE53" s="114"/>
      <c r="BF53" s="114"/>
      <c r="BG53" s="114"/>
    </row>
    <row r="54" spans="52:59">
      <c r="AZ54" s="114"/>
      <c r="BA54" s="114"/>
      <c r="BB54" s="114"/>
      <c r="BC54" s="114"/>
      <c r="BD54" s="114"/>
      <c r="BE54" s="114"/>
      <c r="BF54" s="114"/>
      <c r="BG54" s="1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opLeftCell="A16" workbookViewId="0">
      <selection activeCell="C31" sqref="C31"/>
    </sheetView>
  </sheetViews>
  <sheetFormatPr baseColWidth="10" defaultRowHeight="14.25"/>
  <cols>
    <col min="1" max="1" width="4.5703125" style="5" customWidth="1"/>
    <col min="2" max="2" width="13.28515625" style="5" customWidth="1"/>
    <col min="3" max="3" width="38.140625" style="5" customWidth="1"/>
    <col min="4" max="6" width="4" style="5" customWidth="1"/>
    <col min="7" max="7" width="4.42578125" style="5" customWidth="1"/>
    <col min="8" max="9" width="3.85546875" style="5" customWidth="1"/>
    <col min="10" max="10" width="5.42578125" style="5" customWidth="1"/>
    <col min="11" max="11" width="5" style="5" customWidth="1"/>
    <col min="12" max="12" width="5.42578125" style="5" customWidth="1"/>
    <col min="13" max="13" width="7.7109375" style="5" customWidth="1"/>
    <col min="14" max="14" width="10" style="5" customWidth="1"/>
    <col min="15" max="15" width="9.42578125" style="5" customWidth="1"/>
    <col min="16" max="16" width="11.28515625" style="5" customWidth="1"/>
    <col min="17" max="16384" width="11.42578125" style="5"/>
  </cols>
  <sheetData>
    <row r="1" spans="1:16" s="4" customFormat="1" ht="1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</row>
    <row r="2" spans="1:16" s="4" customFormat="1" ht="12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</row>
    <row r="3" spans="1:16" s="4" customFormat="1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</row>
    <row r="4" spans="1:16" s="4" customFormat="1" ht="12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1:16" ht="11.25" customHeight="1">
      <c r="C5" s="332"/>
      <c r="D5" s="332"/>
      <c r="E5" s="332"/>
      <c r="F5" s="332"/>
      <c r="G5" s="332"/>
      <c r="H5" s="332"/>
      <c r="I5" s="332"/>
      <c r="J5" s="332"/>
      <c r="K5" s="332"/>
      <c r="L5" s="45"/>
      <c r="M5" s="45"/>
    </row>
    <row r="6" spans="1:16" s="6" customFormat="1" ht="12.75">
      <c r="A6" s="31" t="s">
        <v>0</v>
      </c>
      <c r="B6" s="4"/>
      <c r="C6" s="58" t="s">
        <v>30</v>
      </c>
      <c r="D6" s="32"/>
      <c r="E6" s="31" t="s">
        <v>23</v>
      </c>
      <c r="F6" s="4"/>
      <c r="G6" s="333">
        <v>5</v>
      </c>
      <c r="H6" s="334"/>
      <c r="I6" s="40"/>
      <c r="J6" s="4"/>
      <c r="K6" s="33" t="s">
        <v>6</v>
      </c>
      <c r="L6" s="4"/>
      <c r="M6" s="34"/>
      <c r="N6" s="335" t="s">
        <v>33</v>
      </c>
      <c r="O6" s="335"/>
      <c r="P6" s="335"/>
    </row>
    <row r="7" spans="1:16" s="6" customFormat="1" ht="3.75" customHeight="1">
      <c r="A7" s="31"/>
      <c r="B7" s="4"/>
      <c r="C7" s="59"/>
      <c r="D7" s="32"/>
      <c r="E7" s="31"/>
      <c r="F7" s="4"/>
      <c r="G7" s="4"/>
      <c r="H7" s="4"/>
      <c r="I7" s="4"/>
      <c r="J7" s="4"/>
      <c r="K7" s="31"/>
      <c r="L7" s="4"/>
      <c r="M7" s="34"/>
      <c r="N7" s="63"/>
      <c r="O7" s="64"/>
      <c r="P7" s="64"/>
    </row>
    <row r="8" spans="1:16" s="6" customFormat="1" ht="12.75">
      <c r="A8" s="31" t="s">
        <v>7</v>
      </c>
      <c r="B8" s="4"/>
      <c r="C8" s="60" t="s">
        <v>76</v>
      </c>
      <c r="D8" s="32"/>
      <c r="E8" s="31" t="s">
        <v>1</v>
      </c>
      <c r="F8" s="4"/>
      <c r="G8" s="336">
        <v>1</v>
      </c>
      <c r="H8" s="337"/>
      <c r="I8" s="41"/>
      <c r="J8" s="4"/>
      <c r="K8" s="33" t="s">
        <v>2</v>
      </c>
      <c r="L8" s="4"/>
      <c r="M8" s="34"/>
      <c r="N8" s="338">
        <v>79317934</v>
      </c>
      <c r="O8" s="339"/>
      <c r="P8" s="340"/>
    </row>
    <row r="9" spans="1:16" s="6" customFormat="1" ht="3.75" customHeight="1">
      <c r="A9" s="31"/>
      <c r="B9" s="4"/>
      <c r="C9" s="59"/>
      <c r="D9" s="32"/>
      <c r="E9" s="4"/>
      <c r="F9" s="4"/>
      <c r="G9" s="4"/>
      <c r="H9" s="4"/>
      <c r="I9" s="4"/>
      <c r="J9" s="4"/>
      <c r="K9" s="31"/>
      <c r="L9" s="4"/>
      <c r="M9" s="34"/>
      <c r="N9" s="63"/>
      <c r="O9" s="64"/>
      <c r="P9" s="64"/>
    </row>
    <row r="10" spans="1:16" s="6" customFormat="1" ht="12.75">
      <c r="A10" s="31" t="s">
        <v>8</v>
      </c>
      <c r="B10" s="4"/>
      <c r="C10" s="61" t="s">
        <v>31</v>
      </c>
      <c r="D10" s="32"/>
      <c r="E10" s="34" t="s">
        <v>14</v>
      </c>
      <c r="F10" s="4"/>
      <c r="G10" s="4"/>
      <c r="H10" s="30"/>
      <c r="I10" s="40"/>
      <c r="J10" s="4"/>
      <c r="K10" s="33" t="s">
        <v>3</v>
      </c>
      <c r="L10" s="4"/>
      <c r="M10" s="34"/>
      <c r="N10" s="65">
        <v>3752127</v>
      </c>
      <c r="O10" s="66" t="s">
        <v>15</v>
      </c>
      <c r="P10" s="67">
        <v>3124291921</v>
      </c>
    </row>
    <row r="11" spans="1:16" s="6" customFormat="1" ht="4.5" customHeight="1">
      <c r="A11" s="31"/>
      <c r="B11" s="4"/>
      <c r="C11" s="59"/>
      <c r="D11" s="32"/>
      <c r="E11" s="4"/>
      <c r="F11" s="4"/>
      <c r="G11" s="4"/>
      <c r="H11" s="4"/>
      <c r="I11" s="4"/>
      <c r="J11" s="4"/>
      <c r="K11" s="31"/>
      <c r="L11" s="4"/>
      <c r="M11" s="34"/>
      <c r="N11" s="63"/>
      <c r="O11" s="64"/>
      <c r="P11" s="64"/>
    </row>
    <row r="12" spans="1:16" s="6" customFormat="1" ht="15">
      <c r="A12" s="31" t="s">
        <v>24</v>
      </c>
      <c r="B12" s="4"/>
      <c r="C12" s="62" t="s">
        <v>32</v>
      </c>
      <c r="D12" s="32"/>
      <c r="E12" s="4"/>
      <c r="F12" s="4"/>
      <c r="G12" s="4"/>
      <c r="H12" s="4"/>
      <c r="I12" s="4"/>
      <c r="J12" s="4"/>
      <c r="K12" s="33" t="s">
        <v>4</v>
      </c>
      <c r="L12" s="4"/>
      <c r="M12" s="34"/>
      <c r="N12" s="341" t="s">
        <v>34</v>
      </c>
      <c r="O12" s="342"/>
      <c r="P12" s="342"/>
    </row>
    <row r="13" spans="1:16" ht="4.5" customHeight="1">
      <c r="C13" s="7"/>
      <c r="D13" s="8"/>
      <c r="K13" s="9"/>
      <c r="M13" s="10"/>
      <c r="N13" s="10"/>
      <c r="O13" s="11"/>
      <c r="P13" s="11"/>
    </row>
    <row r="14" spans="1:16" ht="4.5" customHeight="1"/>
    <row r="15" spans="1:16" s="12" customFormat="1" ht="33.75" customHeight="1">
      <c r="A15" s="347" t="s">
        <v>5</v>
      </c>
      <c r="B15" s="347" t="s">
        <v>19</v>
      </c>
      <c r="C15" s="347" t="s">
        <v>13</v>
      </c>
      <c r="D15" s="343" t="s">
        <v>18</v>
      </c>
      <c r="E15" s="343"/>
      <c r="F15" s="343"/>
      <c r="G15" s="343"/>
      <c r="H15" s="343"/>
      <c r="I15" s="349" t="s">
        <v>29</v>
      </c>
      <c r="J15" s="343">
        <v>0.6</v>
      </c>
      <c r="K15" s="347" t="s">
        <v>10</v>
      </c>
      <c r="L15" s="343">
        <v>0.4</v>
      </c>
      <c r="M15" s="343" t="s">
        <v>25</v>
      </c>
      <c r="N15" s="44" t="s">
        <v>11</v>
      </c>
      <c r="O15" s="343" t="s">
        <v>26</v>
      </c>
      <c r="P15" s="343" t="s">
        <v>17</v>
      </c>
    </row>
    <row r="16" spans="1:16" s="14" customFormat="1" ht="13.5" customHeight="1">
      <c r="A16" s="347"/>
      <c r="B16" s="347"/>
      <c r="C16" s="347"/>
      <c r="D16" s="13">
        <v>1</v>
      </c>
      <c r="E16" s="13">
        <v>2</v>
      </c>
      <c r="F16" s="13">
        <v>3</v>
      </c>
      <c r="G16" s="13">
        <v>4</v>
      </c>
      <c r="H16" s="13">
        <v>5</v>
      </c>
      <c r="I16" s="350"/>
      <c r="J16" s="343"/>
      <c r="K16" s="347"/>
      <c r="L16" s="343"/>
      <c r="M16" s="343"/>
      <c r="N16" s="43" t="s">
        <v>9</v>
      </c>
      <c r="O16" s="343"/>
      <c r="P16" s="343"/>
    </row>
    <row r="17" spans="1:16" s="4" customFormat="1" ht="12.75">
      <c r="A17" s="15">
        <v>1</v>
      </c>
      <c r="B17" s="89">
        <v>84601352013</v>
      </c>
      <c r="C17" s="90" t="s">
        <v>102</v>
      </c>
      <c r="D17" s="286">
        <f>G17-0.7</f>
        <v>3.75</v>
      </c>
      <c r="E17" s="287">
        <v>4.3</v>
      </c>
      <c r="F17" s="288">
        <f>G17-0.5</f>
        <v>3.95</v>
      </c>
      <c r="G17" s="239">
        <f>(H17+K17)/2</f>
        <v>4.45</v>
      </c>
      <c r="H17" s="289">
        <v>4.5</v>
      </c>
      <c r="I17" s="240">
        <f>SUM(D17:H17)/5</f>
        <v>4.1899999999999995</v>
      </c>
      <c r="J17" s="241">
        <f>I17*60%</f>
        <v>2.5139999999999998</v>
      </c>
      <c r="K17" s="242">
        <v>4.4000000000000004</v>
      </c>
      <c r="L17" s="290">
        <f>K17*40%</f>
        <v>1.7600000000000002</v>
      </c>
      <c r="M17" s="240">
        <f>J17+L17+0.3</f>
        <v>4.5739999999999998</v>
      </c>
      <c r="N17" s="19"/>
      <c r="O17" s="17"/>
      <c r="P17" s="20"/>
    </row>
    <row r="18" spans="1:16" s="4" customFormat="1" ht="12.75">
      <c r="A18" s="15">
        <v>2</v>
      </c>
      <c r="B18" s="91">
        <v>84601362013</v>
      </c>
      <c r="C18" s="90" t="s">
        <v>103</v>
      </c>
      <c r="D18" s="286">
        <f t="shared" ref="D18:D27" si="0">G18-0.7</f>
        <v>3.3499999999999996</v>
      </c>
      <c r="E18" s="287">
        <v>4.3</v>
      </c>
      <c r="F18" s="288">
        <f t="shared" ref="F18:F31" si="1">G18-0.5</f>
        <v>3.55</v>
      </c>
      <c r="G18" s="239">
        <f t="shared" ref="G18:G31" si="2">(H18+K18)/2</f>
        <v>4.05</v>
      </c>
      <c r="H18" s="289">
        <v>4</v>
      </c>
      <c r="I18" s="240">
        <f t="shared" ref="I18:I24" si="3">SUM(D18:H18)/5</f>
        <v>3.85</v>
      </c>
      <c r="J18" s="241">
        <f t="shared" ref="J18:J24" si="4">I18*60%</f>
        <v>2.31</v>
      </c>
      <c r="K18" s="242">
        <v>4.0999999999999996</v>
      </c>
      <c r="L18" s="290">
        <f t="shared" ref="L18:L22" si="5">K18*40%</f>
        <v>1.64</v>
      </c>
      <c r="M18" s="240">
        <f t="shared" ref="M18:M31" si="6">J18+L18+0.3</f>
        <v>4.25</v>
      </c>
      <c r="N18" s="19"/>
      <c r="O18" s="17"/>
      <c r="P18" s="20"/>
    </row>
    <row r="19" spans="1:16" s="4" customFormat="1" ht="12.75">
      <c r="A19" s="15">
        <v>3</v>
      </c>
      <c r="B19" s="91">
        <v>84601372013</v>
      </c>
      <c r="C19" s="90" t="s">
        <v>104</v>
      </c>
      <c r="D19" s="286">
        <f t="shared" si="0"/>
        <v>3.8999999999999995</v>
      </c>
      <c r="E19" s="287">
        <v>3.7</v>
      </c>
      <c r="F19" s="288">
        <f t="shared" si="1"/>
        <v>4.0999999999999996</v>
      </c>
      <c r="G19" s="239">
        <f t="shared" si="2"/>
        <v>4.5999999999999996</v>
      </c>
      <c r="H19" s="289">
        <v>4.8</v>
      </c>
      <c r="I19" s="240">
        <f t="shared" si="3"/>
        <v>4.22</v>
      </c>
      <c r="J19" s="241">
        <f t="shared" si="4"/>
        <v>2.5319999999999996</v>
      </c>
      <c r="K19" s="242">
        <v>4.4000000000000004</v>
      </c>
      <c r="L19" s="290">
        <f t="shared" si="5"/>
        <v>1.7600000000000002</v>
      </c>
      <c r="M19" s="240">
        <f t="shared" si="6"/>
        <v>4.5919999999999996</v>
      </c>
      <c r="N19" s="19"/>
      <c r="O19" s="17"/>
      <c r="P19" s="20"/>
    </row>
    <row r="20" spans="1:16" s="4" customFormat="1" ht="12.75">
      <c r="A20" s="15">
        <v>4</v>
      </c>
      <c r="B20" s="91">
        <v>84601412013</v>
      </c>
      <c r="C20" s="90" t="s">
        <v>105</v>
      </c>
      <c r="D20" s="286">
        <v>3.2</v>
      </c>
      <c r="E20" s="287">
        <v>3.7</v>
      </c>
      <c r="F20" s="288">
        <f t="shared" si="1"/>
        <v>2.85</v>
      </c>
      <c r="G20" s="239">
        <f t="shared" si="2"/>
        <v>3.35</v>
      </c>
      <c r="H20" s="289">
        <v>3.5</v>
      </c>
      <c r="I20" s="240">
        <f t="shared" si="3"/>
        <v>3.3200000000000003</v>
      </c>
      <c r="J20" s="241">
        <f t="shared" si="4"/>
        <v>1.992</v>
      </c>
      <c r="K20" s="242">
        <v>3.2</v>
      </c>
      <c r="L20" s="290">
        <f t="shared" si="5"/>
        <v>1.2800000000000002</v>
      </c>
      <c r="M20" s="240">
        <f t="shared" si="6"/>
        <v>3.5720000000000001</v>
      </c>
      <c r="N20" s="19"/>
      <c r="O20" s="17"/>
      <c r="P20" s="20"/>
    </row>
    <row r="21" spans="1:16" s="4" customFormat="1" ht="12.75">
      <c r="A21" s="15">
        <v>5</v>
      </c>
      <c r="B21" s="91">
        <v>84601452013</v>
      </c>
      <c r="C21" s="90" t="s">
        <v>106</v>
      </c>
      <c r="D21" s="286">
        <v>3.7</v>
      </c>
      <c r="E21" s="287">
        <v>4.4000000000000004</v>
      </c>
      <c r="F21" s="288">
        <v>3.7</v>
      </c>
      <c r="G21" s="239">
        <v>2</v>
      </c>
      <c r="H21" s="289"/>
      <c r="I21" s="240">
        <f t="shared" si="3"/>
        <v>2.7600000000000002</v>
      </c>
      <c r="J21" s="241">
        <f t="shared" si="4"/>
        <v>1.6560000000000001</v>
      </c>
      <c r="K21" s="242"/>
      <c r="L21" s="290">
        <f t="shared" si="5"/>
        <v>0</v>
      </c>
      <c r="M21" s="240">
        <f t="shared" si="6"/>
        <v>1.9560000000000002</v>
      </c>
      <c r="N21" s="19"/>
      <c r="O21" s="17"/>
      <c r="P21" s="20"/>
    </row>
    <row r="22" spans="1:16" s="4" customFormat="1" ht="12" customHeight="1">
      <c r="A22" s="15">
        <v>6</v>
      </c>
      <c r="B22" s="91">
        <v>84601462013</v>
      </c>
      <c r="C22" s="90" t="s">
        <v>107</v>
      </c>
      <c r="D22" s="286">
        <v>3.4</v>
      </c>
      <c r="E22" s="287">
        <v>4.2</v>
      </c>
      <c r="F22" s="288">
        <f t="shared" si="1"/>
        <v>3.1</v>
      </c>
      <c r="G22" s="239">
        <f t="shared" si="2"/>
        <v>3.6</v>
      </c>
      <c r="H22" s="289">
        <v>3.5</v>
      </c>
      <c r="I22" s="240">
        <f t="shared" si="3"/>
        <v>3.5599999999999996</v>
      </c>
      <c r="J22" s="241">
        <f t="shared" si="4"/>
        <v>2.1359999999999997</v>
      </c>
      <c r="K22" s="242">
        <v>3.7</v>
      </c>
      <c r="L22" s="290">
        <f t="shared" si="5"/>
        <v>1.4800000000000002</v>
      </c>
      <c r="M22" s="240">
        <f t="shared" si="6"/>
        <v>3.9159999999999995</v>
      </c>
      <c r="N22" s="19"/>
      <c r="O22" s="17"/>
      <c r="P22" s="20"/>
    </row>
    <row r="23" spans="1:16" s="4" customFormat="1" ht="12.75">
      <c r="A23" s="15">
        <v>9</v>
      </c>
      <c r="B23" s="91">
        <v>84601502013</v>
      </c>
      <c r="C23" s="90" t="s">
        <v>108</v>
      </c>
      <c r="D23" s="286">
        <v>3.3</v>
      </c>
      <c r="E23" s="192">
        <v>4.3</v>
      </c>
      <c r="F23" s="288">
        <f t="shared" si="1"/>
        <v>3.15</v>
      </c>
      <c r="G23" s="239">
        <f t="shared" si="2"/>
        <v>3.65</v>
      </c>
      <c r="H23" s="289">
        <v>3.5</v>
      </c>
      <c r="I23" s="240">
        <f t="shared" si="3"/>
        <v>3.5799999999999996</v>
      </c>
      <c r="J23" s="241">
        <f t="shared" si="4"/>
        <v>2.1479999999999997</v>
      </c>
      <c r="K23" s="242">
        <v>3.8</v>
      </c>
      <c r="L23" s="290">
        <f t="shared" ref="L23:L31" si="7">K23*40%</f>
        <v>1.52</v>
      </c>
      <c r="M23" s="240">
        <f t="shared" si="6"/>
        <v>3.9679999999999995</v>
      </c>
      <c r="N23" s="19"/>
      <c r="O23" s="17"/>
      <c r="P23" s="20"/>
    </row>
    <row r="24" spans="1:16" s="4" customFormat="1" ht="12.75">
      <c r="A24" s="15">
        <v>10</v>
      </c>
      <c r="B24" s="91">
        <v>84601512013</v>
      </c>
      <c r="C24" s="90" t="s">
        <v>109</v>
      </c>
      <c r="D24" s="286">
        <f t="shared" si="0"/>
        <v>3.3499999999999996</v>
      </c>
      <c r="E24" s="192">
        <v>4.3</v>
      </c>
      <c r="F24" s="288">
        <f t="shared" si="1"/>
        <v>3.55</v>
      </c>
      <c r="G24" s="239">
        <f t="shared" si="2"/>
        <v>4.05</v>
      </c>
      <c r="H24" s="195">
        <v>4</v>
      </c>
      <c r="I24" s="240">
        <f t="shared" si="3"/>
        <v>3.85</v>
      </c>
      <c r="J24" s="241">
        <f t="shared" si="4"/>
        <v>2.31</v>
      </c>
      <c r="K24" s="242">
        <v>4.0999999999999996</v>
      </c>
      <c r="L24" s="290">
        <f t="shared" si="7"/>
        <v>1.64</v>
      </c>
      <c r="M24" s="240">
        <f t="shared" si="6"/>
        <v>4.25</v>
      </c>
      <c r="N24" s="19"/>
      <c r="O24" s="17"/>
      <c r="P24" s="20"/>
    </row>
    <row r="25" spans="1:16" s="4" customFormat="1" ht="12.75">
      <c r="A25" s="15">
        <v>11</v>
      </c>
      <c r="B25" s="91">
        <v>84601562013</v>
      </c>
      <c r="C25" s="90" t="s">
        <v>110</v>
      </c>
      <c r="D25" s="286">
        <f t="shared" si="0"/>
        <v>4</v>
      </c>
      <c r="E25" s="287">
        <v>3.7</v>
      </c>
      <c r="F25" s="288">
        <f t="shared" si="1"/>
        <v>4.2</v>
      </c>
      <c r="G25" s="239">
        <v>4.7</v>
      </c>
      <c r="H25" s="289">
        <v>3.5</v>
      </c>
      <c r="I25" s="240">
        <f t="shared" ref="I25:I31" si="8">SUM(D25:H25)/5</f>
        <v>4.0200000000000005</v>
      </c>
      <c r="J25" s="241">
        <f t="shared" ref="J25:J31" si="9">I25*60%</f>
        <v>2.4120000000000004</v>
      </c>
      <c r="K25" s="242">
        <v>4</v>
      </c>
      <c r="L25" s="290">
        <f t="shared" si="7"/>
        <v>1.6</v>
      </c>
      <c r="M25" s="240">
        <f t="shared" si="6"/>
        <v>4.3120000000000003</v>
      </c>
      <c r="N25" s="19"/>
      <c r="O25" s="17"/>
      <c r="P25" s="20"/>
    </row>
    <row r="26" spans="1:16" s="4" customFormat="1" ht="12.75">
      <c r="A26" s="15">
        <v>12</v>
      </c>
      <c r="B26" s="91">
        <v>84601612013</v>
      </c>
      <c r="C26" s="90" t="s">
        <v>111</v>
      </c>
      <c r="D26" s="286">
        <f t="shared" si="0"/>
        <v>3.8499999999999996</v>
      </c>
      <c r="E26" s="287">
        <v>4.3</v>
      </c>
      <c r="F26" s="288">
        <f t="shared" si="1"/>
        <v>4.05</v>
      </c>
      <c r="G26" s="239">
        <f t="shared" si="2"/>
        <v>4.55</v>
      </c>
      <c r="H26" s="289">
        <v>4.5</v>
      </c>
      <c r="I26" s="240">
        <f t="shared" si="8"/>
        <v>4.25</v>
      </c>
      <c r="J26" s="241">
        <f t="shared" si="9"/>
        <v>2.5499999999999998</v>
      </c>
      <c r="K26" s="242">
        <v>4.5999999999999996</v>
      </c>
      <c r="L26" s="290">
        <f t="shared" si="7"/>
        <v>1.8399999999999999</v>
      </c>
      <c r="M26" s="240">
        <f t="shared" si="6"/>
        <v>4.6899999999999995</v>
      </c>
      <c r="N26" s="23"/>
      <c r="O26" s="22"/>
      <c r="P26" s="20"/>
    </row>
    <row r="27" spans="1:16" s="4" customFormat="1" ht="12.75">
      <c r="A27" s="15">
        <v>13</v>
      </c>
      <c r="B27" s="91">
        <v>84601622013</v>
      </c>
      <c r="C27" s="90" t="s">
        <v>112</v>
      </c>
      <c r="D27" s="286">
        <f t="shared" si="0"/>
        <v>3.75</v>
      </c>
      <c r="E27" s="287">
        <v>3.7</v>
      </c>
      <c r="F27" s="288">
        <f t="shared" si="1"/>
        <v>3.95</v>
      </c>
      <c r="G27" s="239">
        <f t="shared" si="2"/>
        <v>4.45</v>
      </c>
      <c r="H27" s="289">
        <v>4.5</v>
      </c>
      <c r="I27" s="240">
        <f t="shared" si="8"/>
        <v>4.07</v>
      </c>
      <c r="J27" s="241">
        <f t="shared" si="9"/>
        <v>2.4420000000000002</v>
      </c>
      <c r="K27" s="242">
        <v>4.4000000000000004</v>
      </c>
      <c r="L27" s="290">
        <f t="shared" si="7"/>
        <v>1.7600000000000002</v>
      </c>
      <c r="M27" s="240">
        <f t="shared" si="6"/>
        <v>4.5019999999999998</v>
      </c>
      <c r="N27" s="23"/>
      <c r="O27" s="22"/>
      <c r="P27" s="20"/>
    </row>
    <row r="28" spans="1:16" s="4" customFormat="1" ht="12.75">
      <c r="A28" s="15">
        <v>14</v>
      </c>
      <c r="B28" s="91">
        <v>84601662013</v>
      </c>
      <c r="C28" s="90" t="s">
        <v>151</v>
      </c>
      <c r="D28" s="286">
        <f>G28-0.7</f>
        <v>3.95</v>
      </c>
      <c r="E28" s="287">
        <v>3.7</v>
      </c>
      <c r="F28" s="288">
        <f>G28-0.5</f>
        <v>4.1500000000000004</v>
      </c>
      <c r="G28" s="239">
        <f>(H28+K28)/2</f>
        <v>4.6500000000000004</v>
      </c>
      <c r="H28" s="289">
        <v>4.8</v>
      </c>
      <c r="I28" s="240">
        <f>SUM(D28:H28)/5</f>
        <v>4.2500000000000009</v>
      </c>
      <c r="J28" s="241">
        <f>I28*60%</f>
        <v>2.5500000000000003</v>
      </c>
      <c r="K28" s="242">
        <v>4.5</v>
      </c>
      <c r="L28" s="290">
        <f>K28*40%</f>
        <v>1.8</v>
      </c>
      <c r="M28" s="240">
        <f>J28+L28+0.3</f>
        <v>4.6500000000000004</v>
      </c>
      <c r="N28" s="23"/>
      <c r="O28" s="22"/>
      <c r="P28" s="20"/>
    </row>
    <row r="29" spans="1:16" s="4" customFormat="1" ht="12.75">
      <c r="A29" s="15">
        <v>15</v>
      </c>
      <c r="B29" s="91">
        <v>84601672013</v>
      </c>
      <c r="C29" s="90" t="s">
        <v>152</v>
      </c>
      <c r="D29" s="286">
        <v>3.3</v>
      </c>
      <c r="E29" s="287">
        <v>3.7</v>
      </c>
      <c r="F29" s="288">
        <v>3.1</v>
      </c>
      <c r="G29" s="239">
        <f t="shared" si="2"/>
        <v>3.35</v>
      </c>
      <c r="H29" s="289">
        <v>3.5</v>
      </c>
      <c r="I29" s="240">
        <f t="shared" si="8"/>
        <v>3.3899999999999997</v>
      </c>
      <c r="J29" s="241">
        <f t="shared" si="9"/>
        <v>2.0339999999999998</v>
      </c>
      <c r="K29" s="242">
        <v>3.2</v>
      </c>
      <c r="L29" s="290">
        <f t="shared" si="7"/>
        <v>1.2800000000000002</v>
      </c>
      <c r="M29" s="240">
        <f t="shared" si="6"/>
        <v>3.6139999999999999</v>
      </c>
      <c r="N29" s="23"/>
      <c r="O29" s="22"/>
      <c r="P29" s="20"/>
    </row>
    <row r="30" spans="1:16" s="4" customFormat="1" ht="12.75">
      <c r="A30" s="15">
        <v>16</v>
      </c>
      <c r="B30" s="91">
        <v>84602362013</v>
      </c>
      <c r="C30" s="90" t="s">
        <v>153</v>
      </c>
      <c r="D30" s="286">
        <v>3.4</v>
      </c>
      <c r="E30" s="287">
        <v>4.2</v>
      </c>
      <c r="F30" s="288">
        <f t="shared" si="1"/>
        <v>3.4</v>
      </c>
      <c r="G30" s="239">
        <f t="shared" si="2"/>
        <v>3.9</v>
      </c>
      <c r="H30" s="289">
        <v>3.5</v>
      </c>
      <c r="I30" s="240">
        <f t="shared" si="8"/>
        <v>3.6799999999999997</v>
      </c>
      <c r="J30" s="241">
        <f t="shared" si="9"/>
        <v>2.2079999999999997</v>
      </c>
      <c r="K30" s="242">
        <v>4.3</v>
      </c>
      <c r="L30" s="290">
        <f t="shared" si="7"/>
        <v>1.72</v>
      </c>
      <c r="M30" s="240">
        <f t="shared" si="6"/>
        <v>4.2279999999999998</v>
      </c>
      <c r="N30" s="23"/>
      <c r="O30" s="22"/>
      <c r="P30" s="20"/>
    </row>
    <row r="31" spans="1:16" s="4" customFormat="1" ht="12.75">
      <c r="A31" s="15">
        <v>17</v>
      </c>
      <c r="B31" s="21">
        <v>84601732013</v>
      </c>
      <c r="C31" s="188" t="s">
        <v>154</v>
      </c>
      <c r="D31" s="286">
        <v>3.3</v>
      </c>
      <c r="E31" s="287">
        <v>3.7</v>
      </c>
      <c r="F31" s="288">
        <f t="shared" si="1"/>
        <v>3.25</v>
      </c>
      <c r="G31" s="239">
        <f t="shared" si="2"/>
        <v>3.75</v>
      </c>
      <c r="H31" s="289">
        <v>3.5</v>
      </c>
      <c r="I31" s="240">
        <f t="shared" si="8"/>
        <v>3.5</v>
      </c>
      <c r="J31" s="241">
        <f t="shared" si="9"/>
        <v>2.1</v>
      </c>
      <c r="K31" s="242">
        <v>4</v>
      </c>
      <c r="L31" s="290">
        <f t="shared" si="7"/>
        <v>1.6</v>
      </c>
      <c r="M31" s="240">
        <f t="shared" si="6"/>
        <v>4</v>
      </c>
      <c r="N31" s="23"/>
      <c r="O31" s="22"/>
      <c r="P31" s="20"/>
    </row>
    <row r="32" spans="1:16" s="24" customFormat="1" ht="14.25" customHeight="1">
      <c r="A32" s="48" t="s">
        <v>12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s="24" customFormat="1" ht="12" customHeight="1">
      <c r="A33" s="11"/>
      <c r="B33" s="190">
        <v>1</v>
      </c>
      <c r="C33" s="191" t="s">
        <v>143</v>
      </c>
      <c r="D33" s="26"/>
      <c r="E33" s="26"/>
      <c r="F33" s="26"/>
      <c r="G33" s="26" t="s">
        <v>148</v>
      </c>
      <c r="H33" s="26"/>
      <c r="I33" s="26"/>
      <c r="J33" s="26"/>
      <c r="K33" s="26"/>
      <c r="L33" s="26"/>
      <c r="M33" s="26"/>
      <c r="N33" s="26"/>
      <c r="O33" s="26"/>
      <c r="P33" s="26"/>
    </row>
    <row r="34" spans="1:16" s="24" customFormat="1" ht="12.75" customHeight="1">
      <c r="B34" s="193">
        <v>2</v>
      </c>
      <c r="C34" s="194" t="s">
        <v>147</v>
      </c>
      <c r="D34" s="39"/>
      <c r="E34" s="25"/>
      <c r="F34" s="25"/>
      <c r="G34" s="28"/>
      <c r="H34" s="25"/>
      <c r="I34" s="25"/>
      <c r="J34" s="28"/>
      <c r="K34" s="26"/>
      <c r="L34" s="42"/>
      <c r="M34" s="29"/>
      <c r="N34" s="29"/>
    </row>
    <row r="35" spans="1:16" s="24" customFormat="1" ht="13.5" customHeight="1">
      <c r="B35" s="198">
        <v>3</v>
      </c>
      <c r="C35" s="199" t="s">
        <v>146</v>
      </c>
      <c r="D35" s="348"/>
      <c r="E35" s="348"/>
      <c r="F35" s="348"/>
      <c r="G35" s="348"/>
      <c r="H35" s="348"/>
      <c r="I35" s="348"/>
      <c r="J35" s="348"/>
      <c r="K35" s="348"/>
    </row>
    <row r="36" spans="1:16" s="24" customFormat="1" ht="15">
      <c r="B36" s="118">
        <v>4</v>
      </c>
      <c r="C36" s="189" t="s">
        <v>145</v>
      </c>
      <c r="D36" s="11"/>
    </row>
    <row r="37" spans="1:16">
      <c r="B37" s="196">
        <v>5</v>
      </c>
      <c r="C37" s="197" t="s">
        <v>144</v>
      </c>
    </row>
    <row r="38" spans="1:16">
      <c r="D38" s="4"/>
      <c r="E38" s="4"/>
      <c r="F38" s="4"/>
      <c r="G38" s="4"/>
      <c r="H38" s="4"/>
      <c r="I38" s="4"/>
    </row>
  </sheetData>
  <protectedRanges>
    <protectedRange password="E963" sqref="J17:J31" name="Fórmulas 1_1"/>
  </protectedRanges>
  <mergeCells count="18">
    <mergeCell ref="D35:K35"/>
    <mergeCell ref="J15:J16"/>
    <mergeCell ref="A15:A16"/>
    <mergeCell ref="B15:B16"/>
    <mergeCell ref="C15:C16"/>
    <mergeCell ref="D15:H15"/>
    <mergeCell ref="I15:I16"/>
    <mergeCell ref="K15:K16"/>
    <mergeCell ref="L15:L16"/>
    <mergeCell ref="O15:O16"/>
    <mergeCell ref="N12:P12"/>
    <mergeCell ref="M15:M16"/>
    <mergeCell ref="P15:P16"/>
    <mergeCell ref="G6:H6"/>
    <mergeCell ref="G8:H8"/>
    <mergeCell ref="C5:K5"/>
    <mergeCell ref="N6:P6"/>
    <mergeCell ref="N8:P8"/>
  </mergeCells>
  <dataValidations count="6">
    <dataValidation type="textLength" allowBlank="1" showInputMessage="1" showErrorMessage="1" errorTitle="CODIGO ERRÓNEO" error="Recuerde que el código tiene siete digitos, debe ingresarlo como aparece en plataforma" promptTitle="CODIGO DEL CURSO" prompt="El código del curso debe contener siete dígitos,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  <dataValidation type="decimal" allowBlank="1" showInputMessage="1" showErrorMessage="1" errorTitle="DATO INCORRECTO" error="Debe ingresar solo valores numéricos, si el estudiante no se presentó ingrese 0,0 para que la formula calcule correctamente" promptTitle="EVALUACIÓN PERMANENTE" prompt="Esta celda solo permite números, si el estudiante no presentó ingrese 0,0 para que la fórmula calcule correctamente" sqref="D17:I31">
      <formula1>0</formula1>
      <formula2>5</formula2>
    </dataValidation>
    <dataValidation type="textLength" allowBlank="1" showInputMessage="1" showErrorMessage="1" errorTitle="CODIGO ERRÓNEO" error="Verifique el código ingresado, recuerde que tiene 12 dígitos con el 0 inicial, esta celda no admite valores de documento de identificación." promptTitle="CODIGO ESTUDIANTIL" prompt="Por favor digite el código del estudiante con el 0 inicial, esta celda solo permite el ingreso de los códigos completos, recuerde que tienen 12 dígitos" sqref="B17:B31">
      <formula1>11</formula1>
      <formula2>12</formula2>
    </dataValidation>
    <dataValidation type="decimal" allowBlank="1" showInputMessage="1" showErrorMessage="1" errorTitle="DATO ERRÓNEO" error="Debe ingresar solo valores numéricos, si el estudiante no se presentó ingrese 0,0 para que la formula calcule correctamente_x000a_" promptTitle="CONVOCATORIA 2" prompt="Esta celda solo permite números, si el estudiante no se presentó ingrese 0,0 para que la fórmula calcule correctamente_x000a_" sqref="N17:N31">
      <formula1>0</formula1>
      <formula2>5</formula2>
    </dataValidation>
    <dataValidation type="list" allowBlank="1" showInputMessage="1" showErrorMessage="1" errorTitle="DATO NO VÁLIDO" error="Por favor seleccione la opción apropiada del listado" promptTitle="REPORTE DE NOVEDAD" prompt="Si entrega la nota del estudiante por medio de reporte de novedad, por favor indique con una X si el estudiante no aparece en su listado de plataforma ó CL si es estudiante por modalidad curso libre" sqref="P17:P31">
      <formula1>REPORTE</formula1>
    </dataValidation>
  </dataValidations>
  <hyperlinks>
    <hyperlink ref="N12" r:id="rId1"/>
  </hyperlinks>
  <pageMargins left="0.55118110236220474" right="0.51181102362204722" top="0.43307086614173229" bottom="0.39370078740157483" header="0" footer="0"/>
  <pageSetup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8"/>
  <sheetViews>
    <sheetView tabSelected="1" topLeftCell="C17" workbookViewId="0">
      <selection activeCell="L22" sqref="L22"/>
    </sheetView>
  </sheetViews>
  <sheetFormatPr baseColWidth="10" defaultRowHeight="14.25"/>
  <cols>
    <col min="1" max="1" width="4.5703125" style="5" customWidth="1"/>
    <col min="2" max="2" width="13.28515625" style="5" customWidth="1"/>
    <col min="3" max="3" width="46.85546875" style="5" customWidth="1"/>
    <col min="4" max="6" width="4" style="5" customWidth="1"/>
    <col min="7" max="7" width="4.42578125" style="5" customWidth="1"/>
    <col min="8" max="9" width="3.85546875" style="5" customWidth="1"/>
    <col min="10" max="11" width="5.42578125" style="5" customWidth="1"/>
    <col min="12" max="12" width="5" style="5" customWidth="1"/>
    <col min="13" max="13" width="5.42578125" style="5" customWidth="1"/>
    <col min="14" max="14" width="7.7109375" style="5" customWidth="1"/>
    <col min="15" max="15" width="10" style="264" customWidth="1"/>
    <col min="16" max="16" width="9.42578125" style="264" customWidth="1"/>
    <col min="17" max="17" width="11.28515625" style="264" customWidth="1"/>
    <col min="18" max="27" width="11.42578125" style="264"/>
    <col min="28" max="16384" width="11.42578125" style="5"/>
  </cols>
  <sheetData>
    <row r="1" spans="1:27" s="4" customFormat="1" ht="1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0"/>
      <c r="P1" s="261"/>
      <c r="Q1" s="261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s="4" customFormat="1" ht="12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60"/>
      <c r="P2" s="261"/>
      <c r="Q2" s="261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27" s="4" customFormat="1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60"/>
      <c r="P3" s="261"/>
      <c r="Q3" s="261"/>
      <c r="R3" s="262"/>
      <c r="S3" s="262"/>
      <c r="T3" s="262"/>
      <c r="U3" s="262"/>
      <c r="V3" s="262"/>
      <c r="W3" s="262"/>
      <c r="X3" s="262"/>
      <c r="Y3" s="262"/>
      <c r="Z3" s="262"/>
      <c r="AA3" s="262"/>
    </row>
    <row r="4" spans="1:27" s="4" customFormat="1" ht="12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63"/>
      <c r="P4" s="261"/>
      <c r="Q4" s="261"/>
      <c r="R4" s="262"/>
      <c r="S4" s="262"/>
      <c r="T4" s="262"/>
      <c r="U4" s="262"/>
      <c r="V4" s="262"/>
      <c r="W4" s="262"/>
      <c r="X4" s="262"/>
      <c r="Y4" s="262"/>
      <c r="Z4" s="262"/>
      <c r="AA4" s="262"/>
    </row>
    <row r="5" spans="1:27" ht="11.25" customHeight="1"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53"/>
      <c r="N5" s="53"/>
    </row>
    <row r="6" spans="1:27" s="6" customFormat="1" ht="12.75">
      <c r="A6" s="31" t="s">
        <v>0</v>
      </c>
      <c r="B6" s="4"/>
      <c r="C6" s="58" t="s">
        <v>30</v>
      </c>
      <c r="D6" s="32"/>
      <c r="E6" s="31" t="s">
        <v>23</v>
      </c>
      <c r="F6" s="4"/>
      <c r="G6" s="333">
        <v>10</v>
      </c>
      <c r="H6" s="334"/>
      <c r="I6" s="40"/>
      <c r="J6" s="4"/>
      <c r="K6" s="4"/>
      <c r="L6" s="33" t="s">
        <v>6</v>
      </c>
      <c r="M6" s="4"/>
      <c r="N6" s="34"/>
      <c r="O6" s="351" t="s">
        <v>33</v>
      </c>
      <c r="P6" s="351"/>
      <c r="Q6" s="351"/>
      <c r="R6" s="265"/>
      <c r="S6" s="265"/>
      <c r="T6" s="265"/>
      <c r="U6" s="265"/>
      <c r="V6" s="265"/>
      <c r="W6" s="265"/>
      <c r="X6" s="265"/>
      <c r="Y6" s="265"/>
      <c r="Z6" s="265"/>
      <c r="AA6" s="265"/>
    </row>
    <row r="7" spans="1:27" s="6" customFormat="1" ht="3.75" customHeight="1">
      <c r="A7" s="31"/>
      <c r="B7" s="4"/>
      <c r="C7" s="59"/>
      <c r="D7" s="32"/>
      <c r="E7" s="31"/>
      <c r="F7" s="4"/>
      <c r="G7" s="4"/>
      <c r="H7" s="4"/>
      <c r="I7" s="4"/>
      <c r="J7" s="4"/>
      <c r="K7" s="4"/>
      <c r="L7" s="31"/>
      <c r="M7" s="4"/>
      <c r="N7" s="34"/>
      <c r="O7" s="266"/>
      <c r="P7" s="267"/>
      <c r="Q7" s="267"/>
      <c r="R7" s="265"/>
      <c r="S7" s="265"/>
      <c r="T7" s="265"/>
      <c r="U7" s="265"/>
      <c r="V7" s="265"/>
      <c r="W7" s="265"/>
      <c r="X7" s="265"/>
      <c r="Y7" s="265"/>
      <c r="Z7" s="265"/>
      <c r="AA7" s="265"/>
    </row>
    <row r="8" spans="1:27" s="6" customFormat="1" ht="12.75">
      <c r="A8" s="31" t="s">
        <v>7</v>
      </c>
      <c r="B8" s="4"/>
      <c r="C8" s="60" t="s">
        <v>74</v>
      </c>
      <c r="D8" s="32"/>
      <c r="E8" s="31" t="s">
        <v>1</v>
      </c>
      <c r="F8" s="4"/>
      <c r="G8" s="336">
        <v>1</v>
      </c>
      <c r="H8" s="337"/>
      <c r="I8" s="41"/>
      <c r="J8" s="4"/>
      <c r="K8" s="4"/>
      <c r="L8" s="33" t="s">
        <v>2</v>
      </c>
      <c r="M8" s="4"/>
      <c r="N8" s="34"/>
      <c r="O8" s="352">
        <v>79317934</v>
      </c>
      <c r="P8" s="353"/>
      <c r="Q8" s="354"/>
      <c r="R8" s="265"/>
      <c r="S8" s="265"/>
      <c r="T8" s="265"/>
      <c r="U8" s="265"/>
      <c r="V8" s="265"/>
      <c r="W8" s="265"/>
      <c r="X8" s="265"/>
      <c r="Y8" s="265"/>
      <c r="Z8" s="265"/>
      <c r="AA8" s="265"/>
    </row>
    <row r="9" spans="1:27" s="6" customFormat="1" ht="3.75" customHeight="1">
      <c r="A9" s="31"/>
      <c r="B9" s="4"/>
      <c r="C9" s="59"/>
      <c r="D9" s="32"/>
      <c r="E9" s="4"/>
      <c r="F9" s="4"/>
      <c r="G9" s="4"/>
      <c r="H9" s="4"/>
      <c r="I9" s="4"/>
      <c r="J9" s="4"/>
      <c r="K9" s="4"/>
      <c r="L9" s="31"/>
      <c r="M9" s="4"/>
      <c r="N9" s="34"/>
      <c r="O9" s="266"/>
      <c r="P9" s="267"/>
      <c r="Q9" s="267"/>
      <c r="R9" s="265"/>
      <c r="S9" s="265"/>
      <c r="T9" s="265"/>
      <c r="U9" s="265"/>
      <c r="V9" s="265"/>
      <c r="W9" s="265"/>
      <c r="X9" s="265"/>
      <c r="Y9" s="265"/>
      <c r="Z9" s="265"/>
      <c r="AA9" s="265"/>
    </row>
    <row r="10" spans="1:27" s="6" customFormat="1" ht="12.75">
      <c r="A10" s="31" t="s">
        <v>8</v>
      </c>
      <c r="B10" s="4"/>
      <c r="C10" s="61"/>
      <c r="D10" s="32"/>
      <c r="E10" s="34" t="s">
        <v>14</v>
      </c>
      <c r="F10" s="4"/>
      <c r="G10" s="4"/>
      <c r="H10" s="30"/>
      <c r="I10" s="40"/>
      <c r="J10" s="4"/>
      <c r="K10" s="4"/>
      <c r="L10" s="33" t="s">
        <v>3</v>
      </c>
      <c r="M10" s="4"/>
      <c r="N10" s="34"/>
      <c r="O10" s="268">
        <v>3752127</v>
      </c>
      <c r="P10" s="269" t="s">
        <v>15</v>
      </c>
      <c r="Q10" s="270">
        <v>3124291921</v>
      </c>
      <c r="R10" s="265"/>
      <c r="S10" s="265"/>
      <c r="T10" s="265"/>
      <c r="U10" s="265"/>
      <c r="V10" s="265"/>
      <c r="W10" s="265"/>
      <c r="X10" s="265"/>
      <c r="Y10" s="265"/>
      <c r="Z10" s="265"/>
      <c r="AA10" s="265"/>
    </row>
    <row r="11" spans="1:27" s="6" customFormat="1" ht="4.5" customHeight="1">
      <c r="A11" s="31"/>
      <c r="B11" s="4"/>
      <c r="C11" s="59"/>
      <c r="D11" s="32"/>
      <c r="E11" s="4"/>
      <c r="F11" s="4"/>
      <c r="G11" s="4"/>
      <c r="H11" s="4"/>
      <c r="I11" s="4"/>
      <c r="J11" s="4"/>
      <c r="K11" s="4"/>
      <c r="L11" s="31"/>
      <c r="M11" s="4"/>
      <c r="N11" s="34"/>
      <c r="O11" s="266"/>
      <c r="P11" s="267"/>
      <c r="Q11" s="267"/>
      <c r="R11" s="265"/>
      <c r="S11" s="265"/>
      <c r="T11" s="265"/>
      <c r="U11" s="265"/>
      <c r="V11" s="265"/>
      <c r="W11" s="265"/>
      <c r="X11" s="265"/>
      <c r="Y11" s="265"/>
      <c r="Z11" s="265"/>
      <c r="AA11" s="265"/>
    </row>
    <row r="12" spans="1:27" s="6" customFormat="1" ht="15">
      <c r="A12" s="31" t="s">
        <v>24</v>
      </c>
      <c r="B12" s="4"/>
      <c r="C12" s="62" t="s">
        <v>32</v>
      </c>
      <c r="D12" s="32"/>
      <c r="E12" s="4"/>
      <c r="F12" s="4"/>
      <c r="G12" s="4"/>
      <c r="H12" s="4"/>
      <c r="I12" s="4"/>
      <c r="J12" s="4"/>
      <c r="K12" s="4"/>
      <c r="L12" s="33" t="s">
        <v>4</v>
      </c>
      <c r="M12" s="4"/>
      <c r="N12" s="34"/>
      <c r="O12" s="355" t="s">
        <v>34</v>
      </c>
      <c r="P12" s="356"/>
      <c r="Q12" s="356"/>
      <c r="R12" s="265"/>
      <c r="S12" s="265"/>
      <c r="T12" s="265"/>
      <c r="U12" s="265"/>
      <c r="V12" s="265"/>
      <c r="W12" s="265"/>
      <c r="X12" s="265"/>
      <c r="Y12" s="265"/>
      <c r="Z12" s="265"/>
      <c r="AA12" s="265"/>
    </row>
    <row r="13" spans="1:27" ht="4.5" customHeight="1">
      <c r="C13" s="7"/>
      <c r="D13" s="8"/>
      <c r="L13" s="9"/>
      <c r="N13" s="10"/>
      <c r="O13" s="271"/>
      <c r="P13" s="272"/>
      <c r="Q13" s="272"/>
    </row>
    <row r="14" spans="1:27" ht="4.5" customHeight="1"/>
    <row r="15" spans="1:27" s="12" customFormat="1" ht="33.75" customHeight="1">
      <c r="A15" s="347" t="s">
        <v>5</v>
      </c>
      <c r="B15" s="347" t="s">
        <v>19</v>
      </c>
      <c r="C15" s="347" t="s">
        <v>13</v>
      </c>
      <c r="D15" s="343" t="s">
        <v>18</v>
      </c>
      <c r="E15" s="343"/>
      <c r="F15" s="343"/>
      <c r="G15" s="343"/>
      <c r="H15" s="343"/>
      <c r="I15" s="349" t="s">
        <v>29</v>
      </c>
      <c r="J15" s="343">
        <v>0.6</v>
      </c>
      <c r="K15" s="75" t="s">
        <v>10</v>
      </c>
      <c r="L15" s="347" t="s">
        <v>10</v>
      </c>
      <c r="M15" s="343">
        <v>0.4</v>
      </c>
      <c r="N15" s="343" t="s">
        <v>25</v>
      </c>
      <c r="O15" s="273" t="s">
        <v>11</v>
      </c>
      <c r="P15" s="357" t="s">
        <v>26</v>
      </c>
      <c r="Q15" s="357" t="s">
        <v>17</v>
      </c>
      <c r="R15" s="274"/>
      <c r="S15" s="274"/>
      <c r="T15" s="274"/>
      <c r="U15" s="274"/>
      <c r="V15" s="274"/>
      <c r="W15" s="274"/>
      <c r="X15" s="274"/>
      <c r="Y15" s="274"/>
      <c r="Z15" s="274"/>
      <c r="AA15" s="274"/>
    </row>
    <row r="16" spans="1:27" s="14" customFormat="1" ht="13.5" customHeight="1">
      <c r="A16" s="347"/>
      <c r="B16" s="347"/>
      <c r="C16" s="347"/>
      <c r="D16" s="13">
        <v>1</v>
      </c>
      <c r="E16" s="13">
        <v>2</v>
      </c>
      <c r="F16" s="13">
        <v>3</v>
      </c>
      <c r="G16" s="13">
        <v>4</v>
      </c>
      <c r="H16" s="13">
        <v>5</v>
      </c>
      <c r="I16" s="350"/>
      <c r="J16" s="343"/>
      <c r="K16" s="75">
        <v>0.5</v>
      </c>
      <c r="L16" s="347"/>
      <c r="M16" s="343"/>
      <c r="N16" s="343"/>
      <c r="O16" s="275" t="s">
        <v>9</v>
      </c>
      <c r="P16" s="357"/>
      <c r="Q16" s="357"/>
      <c r="R16" s="276"/>
      <c r="S16" s="276"/>
      <c r="T16" s="276"/>
      <c r="U16" s="276"/>
      <c r="V16" s="276"/>
      <c r="W16" s="276"/>
      <c r="X16" s="276"/>
      <c r="Y16" s="276"/>
      <c r="Z16" s="276"/>
      <c r="AA16" s="276"/>
    </row>
    <row r="17" spans="1:27" s="213" customFormat="1" ht="13.5">
      <c r="A17" s="210">
        <v>1</v>
      </c>
      <c r="B17" s="211">
        <v>83450042010</v>
      </c>
      <c r="C17" s="212" t="s">
        <v>35</v>
      </c>
      <c r="D17" s="224">
        <v>4</v>
      </c>
      <c r="E17" s="231">
        <v>3.5</v>
      </c>
      <c r="F17" s="231">
        <v>4</v>
      </c>
      <c r="G17" s="231">
        <f>F17+0.5</f>
        <v>4.5</v>
      </c>
      <c r="H17" s="231">
        <f>(G17+F17+E17+D17)/4</f>
        <v>4</v>
      </c>
      <c r="I17" s="319">
        <f>SUM(D17:H17)/5</f>
        <v>4</v>
      </c>
      <c r="J17" s="232">
        <f>I17*60%</f>
        <v>2.4</v>
      </c>
      <c r="K17" s="232">
        <v>5</v>
      </c>
      <c r="L17" s="233">
        <v>4.2</v>
      </c>
      <c r="M17" s="234">
        <f>((L17+K17)/2)*40%</f>
        <v>1.8399999999999999</v>
      </c>
      <c r="N17" s="231">
        <f>J17+M17</f>
        <v>4.24</v>
      </c>
      <c r="O17" s="277"/>
      <c r="P17" s="278"/>
      <c r="Q17" s="279"/>
      <c r="R17" s="262"/>
      <c r="S17" s="262"/>
      <c r="T17" s="262"/>
      <c r="U17" s="262"/>
      <c r="V17" s="262"/>
      <c r="W17" s="262"/>
      <c r="X17" s="262"/>
      <c r="Y17" s="262"/>
      <c r="Z17" s="262"/>
      <c r="AA17" s="262"/>
    </row>
    <row r="18" spans="1:27" s="209" customFormat="1" ht="12.75">
      <c r="A18" s="206">
        <v>2</v>
      </c>
      <c r="B18" s="207">
        <v>83450052010</v>
      </c>
      <c r="C18" s="208" t="s">
        <v>36</v>
      </c>
      <c r="D18" s="225">
        <v>4.5</v>
      </c>
      <c r="E18" s="235">
        <v>3</v>
      </c>
      <c r="F18" s="235">
        <v>3.5</v>
      </c>
      <c r="G18" s="235">
        <f t="shared" ref="G18:G33" si="0">F18+0.5</f>
        <v>4</v>
      </c>
      <c r="H18" s="235">
        <f t="shared" ref="H18:H33" si="1">(G18+F18+E18+D18)/4</f>
        <v>3.75</v>
      </c>
      <c r="I18" s="319">
        <f t="shared" ref="I18:I33" si="2">SUM(D18:H18)/5</f>
        <v>3.75</v>
      </c>
      <c r="J18" s="236">
        <f t="shared" ref="J18:J20" si="3">I18*60%</f>
        <v>2.25</v>
      </c>
      <c r="K18" s="236">
        <v>2.6</v>
      </c>
      <c r="L18" s="237">
        <v>3.5</v>
      </c>
      <c r="M18" s="238">
        <f t="shared" ref="M18:M33" si="4">((L18+K18)/2)*40%</f>
        <v>1.22</v>
      </c>
      <c r="N18" s="235">
        <f t="shared" ref="N18:N33" si="5">J18+M18</f>
        <v>3.4699999999999998</v>
      </c>
      <c r="O18" s="277"/>
      <c r="P18" s="278"/>
      <c r="Q18" s="279"/>
      <c r="R18" s="262"/>
      <c r="S18" s="262"/>
      <c r="T18" s="262"/>
      <c r="U18" s="262"/>
      <c r="V18" s="262"/>
      <c r="W18" s="262"/>
      <c r="X18" s="262"/>
      <c r="Y18" s="262"/>
      <c r="Z18" s="262"/>
      <c r="AA18" s="262"/>
    </row>
    <row r="19" spans="1:27" s="209" customFormat="1" ht="12.75">
      <c r="A19" s="206"/>
      <c r="B19" s="204">
        <v>83400092008</v>
      </c>
      <c r="C19" s="205" t="s">
        <v>139</v>
      </c>
      <c r="D19" s="230">
        <v>3.5</v>
      </c>
      <c r="E19" s="256">
        <v>3</v>
      </c>
      <c r="F19" s="256">
        <v>0</v>
      </c>
      <c r="G19" s="256">
        <v>2</v>
      </c>
      <c r="H19" s="256">
        <v>3.3</v>
      </c>
      <c r="I19" s="319">
        <f t="shared" ref="I19" si="6">SUM(D19:H19)/5</f>
        <v>2.3600000000000003</v>
      </c>
      <c r="J19" s="257">
        <f t="shared" si="3"/>
        <v>1.4160000000000001</v>
      </c>
      <c r="K19" s="257">
        <v>2.8</v>
      </c>
      <c r="L19" s="258"/>
      <c r="M19" s="259">
        <f t="shared" ref="M19" si="7">((L19+K19)/2)*40%</f>
        <v>0.55999999999999994</v>
      </c>
      <c r="N19" s="256">
        <f t="shared" ref="N19" si="8">J19+M19</f>
        <v>1.976</v>
      </c>
      <c r="O19" s="277"/>
      <c r="P19" s="278"/>
      <c r="Q19" s="279"/>
      <c r="R19" s="262"/>
      <c r="S19" s="262"/>
      <c r="T19" s="262"/>
      <c r="U19" s="262"/>
      <c r="V19" s="262"/>
      <c r="W19" s="262"/>
      <c r="X19" s="262"/>
      <c r="Y19" s="262"/>
      <c r="Z19" s="262"/>
      <c r="AA19" s="262"/>
    </row>
    <row r="20" spans="1:27" s="209" customFormat="1" ht="12.75">
      <c r="A20" s="206">
        <v>3</v>
      </c>
      <c r="B20" s="207">
        <v>83450072010</v>
      </c>
      <c r="C20" s="208" t="s">
        <v>37</v>
      </c>
      <c r="D20" s="225">
        <v>4.5</v>
      </c>
      <c r="E20" s="235">
        <v>3</v>
      </c>
      <c r="F20" s="235">
        <v>3.5</v>
      </c>
      <c r="G20" s="235">
        <f t="shared" si="0"/>
        <v>4</v>
      </c>
      <c r="H20" s="235">
        <f t="shared" si="1"/>
        <v>3.75</v>
      </c>
      <c r="I20" s="319">
        <f t="shared" si="2"/>
        <v>3.75</v>
      </c>
      <c r="J20" s="236">
        <f t="shared" si="3"/>
        <v>2.25</v>
      </c>
      <c r="K20" s="236">
        <v>2.6</v>
      </c>
      <c r="L20" s="237">
        <v>3.5</v>
      </c>
      <c r="M20" s="238">
        <f t="shared" si="4"/>
        <v>1.22</v>
      </c>
      <c r="N20" s="235">
        <f t="shared" si="5"/>
        <v>3.4699999999999998</v>
      </c>
      <c r="O20" s="277"/>
      <c r="P20" s="278"/>
      <c r="Q20" s="279"/>
      <c r="R20" s="262"/>
      <c r="S20" s="262"/>
      <c r="T20" s="262"/>
      <c r="U20" s="262"/>
      <c r="V20" s="262"/>
      <c r="W20" s="262"/>
      <c r="X20" s="262"/>
      <c r="Y20" s="262"/>
      <c r="Z20" s="262"/>
      <c r="AA20" s="262"/>
    </row>
    <row r="21" spans="1:27" s="4" customFormat="1" ht="12.75">
      <c r="A21" s="15">
        <v>4</v>
      </c>
      <c r="B21" s="69">
        <v>83450082010</v>
      </c>
      <c r="C21" s="70" t="s">
        <v>38</v>
      </c>
      <c r="D21" s="226">
        <v>4.5</v>
      </c>
      <c r="E21" s="239">
        <v>2.8</v>
      </c>
      <c r="F21" s="239">
        <v>3.5</v>
      </c>
      <c r="G21" s="239">
        <v>3.7</v>
      </c>
      <c r="H21" s="239">
        <v>3.7</v>
      </c>
      <c r="I21" s="319">
        <f t="shared" si="2"/>
        <v>3.6399999999999997</v>
      </c>
      <c r="J21" s="241">
        <f t="shared" ref="J21:J33" si="9">I21*60%</f>
        <v>2.1839999999999997</v>
      </c>
      <c r="K21" s="241">
        <v>3.5</v>
      </c>
      <c r="L21" s="242">
        <v>3.5</v>
      </c>
      <c r="M21" s="243">
        <f t="shared" si="4"/>
        <v>1.4000000000000001</v>
      </c>
      <c r="N21" s="240">
        <f t="shared" si="5"/>
        <v>3.5839999999999996</v>
      </c>
      <c r="O21" s="277"/>
      <c r="P21" s="278"/>
      <c r="Q21" s="279"/>
      <c r="R21" s="262"/>
      <c r="S21" s="262"/>
      <c r="T21" s="262"/>
      <c r="U21" s="262"/>
      <c r="V21" s="262"/>
      <c r="W21" s="262"/>
      <c r="X21" s="262"/>
      <c r="Y21" s="262"/>
      <c r="Z21" s="262"/>
      <c r="AA21" s="262"/>
    </row>
    <row r="22" spans="1:27" s="213" customFormat="1" ht="12.75">
      <c r="A22" s="210">
        <v>5</v>
      </c>
      <c r="B22" s="214">
        <v>83450112010</v>
      </c>
      <c r="C22" s="215" t="s">
        <v>39</v>
      </c>
      <c r="D22" s="224">
        <v>4</v>
      </c>
      <c r="E22" s="231">
        <v>3.5</v>
      </c>
      <c r="F22" s="231">
        <v>4</v>
      </c>
      <c r="G22" s="231">
        <f t="shared" si="0"/>
        <v>4.5</v>
      </c>
      <c r="H22" s="231">
        <v>4</v>
      </c>
      <c r="I22" s="319">
        <f t="shared" si="2"/>
        <v>4</v>
      </c>
      <c r="J22" s="232">
        <f t="shared" si="9"/>
        <v>2.4</v>
      </c>
      <c r="K22" s="232">
        <v>5</v>
      </c>
      <c r="L22" s="233">
        <v>4.2</v>
      </c>
      <c r="M22" s="234">
        <f t="shared" si="4"/>
        <v>1.8399999999999999</v>
      </c>
      <c r="N22" s="231">
        <f t="shared" si="5"/>
        <v>4.24</v>
      </c>
      <c r="O22" s="277"/>
      <c r="P22" s="278"/>
      <c r="Q22" s="279"/>
      <c r="R22" s="262"/>
      <c r="S22" s="262"/>
      <c r="T22" s="262"/>
      <c r="U22" s="262"/>
      <c r="V22" s="262"/>
      <c r="W22" s="262"/>
      <c r="X22" s="262"/>
      <c r="Y22" s="262"/>
      <c r="Z22" s="262"/>
      <c r="AA22" s="262"/>
    </row>
    <row r="23" spans="1:27" s="219" customFormat="1" ht="12" customHeight="1">
      <c r="A23" s="216">
        <v>6</v>
      </c>
      <c r="B23" s="217">
        <v>83450122010</v>
      </c>
      <c r="C23" s="218" t="s">
        <v>40</v>
      </c>
      <c r="D23" s="227">
        <v>5</v>
      </c>
      <c r="E23" s="244">
        <v>3.5</v>
      </c>
      <c r="F23" s="244">
        <v>4</v>
      </c>
      <c r="G23" s="244">
        <f t="shared" si="0"/>
        <v>4.5</v>
      </c>
      <c r="H23" s="244">
        <v>4.4000000000000004</v>
      </c>
      <c r="I23" s="319">
        <f t="shared" si="2"/>
        <v>4.2799999999999994</v>
      </c>
      <c r="J23" s="245">
        <f t="shared" si="9"/>
        <v>2.5679999999999996</v>
      </c>
      <c r="K23" s="245">
        <v>3.8</v>
      </c>
      <c r="L23" s="246">
        <v>4.2</v>
      </c>
      <c r="M23" s="247">
        <f t="shared" si="4"/>
        <v>1.6</v>
      </c>
      <c r="N23" s="244">
        <f t="shared" si="5"/>
        <v>4.1679999999999993</v>
      </c>
      <c r="O23" s="277"/>
      <c r="P23" s="278"/>
      <c r="Q23" s="279"/>
      <c r="R23" s="262"/>
      <c r="S23" s="262"/>
      <c r="T23" s="262"/>
      <c r="U23" s="262"/>
      <c r="V23" s="262"/>
      <c r="W23" s="262"/>
      <c r="X23" s="262"/>
      <c r="Y23" s="262"/>
      <c r="Z23" s="262"/>
      <c r="AA23" s="262"/>
    </row>
    <row r="24" spans="1:27" s="213" customFormat="1" ht="12.75">
      <c r="A24" s="210">
        <v>7</v>
      </c>
      <c r="B24" s="214">
        <v>83451122010</v>
      </c>
      <c r="C24" s="215" t="s">
        <v>41</v>
      </c>
      <c r="D24" s="224">
        <v>4</v>
      </c>
      <c r="E24" s="231">
        <v>3.5</v>
      </c>
      <c r="F24" s="231">
        <v>4</v>
      </c>
      <c r="G24" s="231">
        <f t="shared" si="0"/>
        <v>4.5</v>
      </c>
      <c r="H24" s="231">
        <f t="shared" si="1"/>
        <v>4</v>
      </c>
      <c r="I24" s="319">
        <f t="shared" si="2"/>
        <v>4</v>
      </c>
      <c r="J24" s="232">
        <f t="shared" si="9"/>
        <v>2.4</v>
      </c>
      <c r="K24" s="232">
        <v>5</v>
      </c>
      <c r="L24" s="233">
        <v>4.2</v>
      </c>
      <c r="M24" s="234">
        <f t="shared" si="4"/>
        <v>1.8399999999999999</v>
      </c>
      <c r="N24" s="231">
        <f t="shared" si="5"/>
        <v>4.24</v>
      </c>
      <c r="O24" s="277"/>
      <c r="P24" s="278"/>
      <c r="Q24" s="279"/>
      <c r="R24" s="262"/>
      <c r="S24" s="262"/>
      <c r="T24" s="262"/>
      <c r="U24" s="262"/>
      <c r="V24" s="262"/>
      <c r="W24" s="262"/>
      <c r="X24" s="262"/>
      <c r="Y24" s="262"/>
      <c r="Z24" s="262"/>
      <c r="AA24" s="262"/>
    </row>
    <row r="25" spans="1:27" s="262" customFormat="1" ht="12.75">
      <c r="A25" s="293"/>
      <c r="B25" s="69">
        <v>83450142010</v>
      </c>
      <c r="C25" s="358" t="s">
        <v>161</v>
      </c>
      <c r="D25" s="229">
        <v>3.5</v>
      </c>
      <c r="E25" s="252">
        <v>3.2</v>
      </c>
      <c r="F25" s="252">
        <v>2.2000000000000002</v>
      </c>
      <c r="G25" s="252">
        <f t="shared" ref="G25" si="10">F25+0.5</f>
        <v>2.7</v>
      </c>
      <c r="H25" s="252">
        <v>2.9</v>
      </c>
      <c r="I25" s="319">
        <f t="shared" ref="I25" si="11">SUM(D25:H25)/5</f>
        <v>2.9000000000000004</v>
      </c>
      <c r="J25" s="253">
        <f t="shared" ref="J25" si="12">I25*60%</f>
        <v>1.7400000000000002</v>
      </c>
      <c r="K25" s="253">
        <v>3</v>
      </c>
      <c r="L25" s="254">
        <v>3.5</v>
      </c>
      <c r="M25" s="255">
        <f t="shared" ref="M25" si="13">((L25+K25)/2)*40%</f>
        <v>1.3</v>
      </c>
      <c r="N25" s="252">
        <f t="shared" ref="N25" si="14">J25+M25</f>
        <v>3.04</v>
      </c>
      <c r="O25" s="277"/>
      <c r="P25" s="278"/>
      <c r="Q25" s="279"/>
    </row>
    <row r="26" spans="1:27" s="219" customFormat="1" ht="12.75">
      <c r="A26" s="216">
        <v>8</v>
      </c>
      <c r="B26" s="217">
        <v>83450982010</v>
      </c>
      <c r="C26" s="218" t="s">
        <v>42</v>
      </c>
      <c r="D26" s="227">
        <v>5</v>
      </c>
      <c r="E26" s="244">
        <v>3.5</v>
      </c>
      <c r="F26" s="244">
        <v>4</v>
      </c>
      <c r="G26" s="244">
        <f t="shared" si="0"/>
        <v>4.5</v>
      </c>
      <c r="H26" s="244">
        <f t="shared" si="1"/>
        <v>4.25</v>
      </c>
      <c r="I26" s="319">
        <f t="shared" si="2"/>
        <v>4.25</v>
      </c>
      <c r="J26" s="245">
        <f t="shared" si="9"/>
        <v>2.5499999999999998</v>
      </c>
      <c r="K26" s="245">
        <v>3.8</v>
      </c>
      <c r="L26" s="246">
        <v>4.2</v>
      </c>
      <c r="M26" s="247">
        <f t="shared" si="4"/>
        <v>1.6</v>
      </c>
      <c r="N26" s="244">
        <f t="shared" si="5"/>
        <v>4.1500000000000004</v>
      </c>
      <c r="O26" s="277"/>
      <c r="P26" s="278"/>
      <c r="Q26" s="279"/>
      <c r="R26" s="262"/>
      <c r="S26" s="262"/>
      <c r="T26" s="262"/>
      <c r="U26" s="262"/>
      <c r="V26" s="262"/>
      <c r="W26" s="262"/>
      <c r="X26" s="262"/>
      <c r="Y26" s="262"/>
      <c r="Z26" s="262"/>
      <c r="AA26" s="262"/>
    </row>
    <row r="27" spans="1:27" s="209" customFormat="1" ht="12.75">
      <c r="A27" s="206">
        <v>9</v>
      </c>
      <c r="B27" s="207">
        <v>83451052010</v>
      </c>
      <c r="C27" s="208" t="s">
        <v>43</v>
      </c>
      <c r="D27" s="225">
        <v>4.5</v>
      </c>
      <c r="E27" s="235">
        <v>3</v>
      </c>
      <c r="F27" s="235">
        <v>3.5</v>
      </c>
      <c r="G27" s="235">
        <f t="shared" si="0"/>
        <v>4</v>
      </c>
      <c r="H27" s="235">
        <f t="shared" si="1"/>
        <v>3.75</v>
      </c>
      <c r="I27" s="319">
        <f t="shared" si="2"/>
        <v>3.75</v>
      </c>
      <c r="J27" s="236">
        <f t="shared" si="9"/>
        <v>2.25</v>
      </c>
      <c r="K27" s="236">
        <v>2.6</v>
      </c>
      <c r="L27" s="237">
        <v>3.5</v>
      </c>
      <c r="M27" s="238">
        <f t="shared" si="4"/>
        <v>1.22</v>
      </c>
      <c r="N27" s="235">
        <f t="shared" si="5"/>
        <v>3.4699999999999998</v>
      </c>
      <c r="O27" s="277"/>
      <c r="P27" s="278"/>
      <c r="Q27" s="279"/>
      <c r="R27" s="262"/>
      <c r="S27" s="262"/>
      <c r="T27" s="262"/>
      <c r="U27" s="262"/>
      <c r="V27" s="262"/>
      <c r="W27" s="262"/>
      <c r="X27" s="262"/>
      <c r="Y27" s="262"/>
      <c r="Z27" s="262"/>
      <c r="AA27" s="262"/>
    </row>
    <row r="28" spans="1:27" s="262" customFormat="1" ht="12.75">
      <c r="A28" s="293"/>
      <c r="B28" s="69">
        <v>83450162006</v>
      </c>
      <c r="C28" s="359" t="s">
        <v>162</v>
      </c>
      <c r="D28" s="230">
        <v>3.5</v>
      </c>
      <c r="E28" s="256">
        <v>3</v>
      </c>
      <c r="F28" s="256">
        <v>0</v>
      </c>
      <c r="G28" s="256">
        <v>2</v>
      </c>
      <c r="H28" s="256">
        <v>3.3</v>
      </c>
      <c r="I28" s="319">
        <f t="shared" ref="I28" si="15">SUM(D28:H28)/5</f>
        <v>2.3600000000000003</v>
      </c>
      <c r="J28" s="257">
        <f t="shared" ref="J28" si="16">I28*60%</f>
        <v>1.4160000000000001</v>
      </c>
      <c r="K28" s="257">
        <v>3</v>
      </c>
      <c r="L28" s="258"/>
      <c r="M28" s="259">
        <f t="shared" ref="M28" si="17">((L28+K28)/2)*40%</f>
        <v>0.60000000000000009</v>
      </c>
      <c r="N28" s="256">
        <f t="shared" ref="N28" si="18">J28+M28</f>
        <v>2.016</v>
      </c>
      <c r="O28" s="277"/>
      <c r="P28" s="278"/>
      <c r="Q28" s="279"/>
    </row>
    <row r="29" spans="1:27" s="223" customFormat="1" ht="12.75">
      <c r="A29" s="220">
        <v>10</v>
      </c>
      <c r="B29" s="221">
        <v>83451442010</v>
      </c>
      <c r="C29" s="222" t="s">
        <v>44</v>
      </c>
      <c r="D29" s="228">
        <v>4.5</v>
      </c>
      <c r="E29" s="248">
        <v>3.5</v>
      </c>
      <c r="F29" s="248">
        <v>3.5</v>
      </c>
      <c r="G29" s="248">
        <f t="shared" si="0"/>
        <v>4</v>
      </c>
      <c r="H29" s="248">
        <v>4.2</v>
      </c>
      <c r="I29" s="319">
        <f t="shared" si="2"/>
        <v>3.94</v>
      </c>
      <c r="J29" s="249">
        <f t="shared" si="9"/>
        <v>2.3639999999999999</v>
      </c>
      <c r="K29" s="249">
        <v>2.5</v>
      </c>
      <c r="L29" s="250">
        <v>3.8</v>
      </c>
      <c r="M29" s="251">
        <f t="shared" si="4"/>
        <v>1.26</v>
      </c>
      <c r="N29" s="248">
        <f t="shared" si="5"/>
        <v>3.6239999999999997</v>
      </c>
      <c r="O29" s="277"/>
      <c r="P29" s="278"/>
      <c r="Q29" s="279"/>
      <c r="R29" s="262"/>
      <c r="S29" s="262"/>
      <c r="T29" s="262"/>
      <c r="U29" s="262"/>
      <c r="V29" s="262"/>
      <c r="W29" s="262"/>
      <c r="X29" s="262"/>
      <c r="Y29" s="262"/>
      <c r="Z29" s="262"/>
      <c r="AA29" s="262"/>
    </row>
    <row r="30" spans="1:27" s="213" customFormat="1" ht="12.75">
      <c r="A30" s="210">
        <v>11</v>
      </c>
      <c r="B30" s="214">
        <v>83451132010</v>
      </c>
      <c r="C30" s="215" t="s">
        <v>45</v>
      </c>
      <c r="D30" s="224">
        <v>4</v>
      </c>
      <c r="E30" s="231">
        <v>3.5</v>
      </c>
      <c r="F30" s="231">
        <v>4</v>
      </c>
      <c r="G30" s="231">
        <f t="shared" si="0"/>
        <v>4.5</v>
      </c>
      <c r="H30" s="231">
        <f t="shared" si="1"/>
        <v>4</v>
      </c>
      <c r="I30" s="319">
        <f t="shared" si="2"/>
        <v>4</v>
      </c>
      <c r="J30" s="232">
        <f t="shared" si="9"/>
        <v>2.4</v>
      </c>
      <c r="K30" s="232">
        <v>5</v>
      </c>
      <c r="L30" s="233">
        <v>4.2</v>
      </c>
      <c r="M30" s="234">
        <f t="shared" si="4"/>
        <v>1.8399999999999999</v>
      </c>
      <c r="N30" s="231">
        <f t="shared" si="5"/>
        <v>4.24</v>
      </c>
      <c r="O30" s="277"/>
      <c r="P30" s="278"/>
      <c r="Q30" s="279"/>
      <c r="R30" s="262"/>
      <c r="S30" s="262"/>
      <c r="T30" s="262"/>
      <c r="U30" s="262"/>
      <c r="V30" s="262"/>
      <c r="W30" s="262"/>
      <c r="X30" s="262"/>
      <c r="Y30" s="262"/>
      <c r="Z30" s="262"/>
      <c r="AA30" s="262"/>
    </row>
    <row r="31" spans="1:27" s="203" customFormat="1" ht="12.75">
      <c r="A31" s="200">
        <v>12</v>
      </c>
      <c r="B31" s="201">
        <v>83451072010</v>
      </c>
      <c r="C31" s="202" t="s">
        <v>46</v>
      </c>
      <c r="D31" s="229">
        <v>3.5</v>
      </c>
      <c r="E31" s="252">
        <v>3.2</v>
      </c>
      <c r="F31" s="252">
        <v>2.2000000000000002</v>
      </c>
      <c r="G31" s="252">
        <f t="shared" si="0"/>
        <v>2.7</v>
      </c>
      <c r="H31" s="252">
        <v>2.9</v>
      </c>
      <c r="I31" s="319">
        <f t="shared" si="2"/>
        <v>2.9000000000000004</v>
      </c>
      <c r="J31" s="253">
        <f t="shared" si="9"/>
        <v>1.7400000000000002</v>
      </c>
      <c r="K31" s="253">
        <v>3</v>
      </c>
      <c r="L31" s="254">
        <v>3.5</v>
      </c>
      <c r="M31" s="255">
        <f t="shared" si="4"/>
        <v>1.3</v>
      </c>
      <c r="N31" s="252">
        <f t="shared" si="5"/>
        <v>3.04</v>
      </c>
      <c r="O31" s="280"/>
      <c r="P31" s="281"/>
      <c r="Q31" s="279"/>
      <c r="R31" s="262"/>
      <c r="S31" s="262"/>
      <c r="T31" s="262"/>
      <c r="U31" s="262"/>
      <c r="V31" s="262"/>
      <c r="W31" s="262"/>
      <c r="X31" s="262"/>
      <c r="Y31" s="262"/>
      <c r="Z31" s="262"/>
      <c r="AA31" s="262"/>
    </row>
    <row r="32" spans="1:27" s="223" customFormat="1" ht="12.75">
      <c r="A32" s="220">
        <v>13</v>
      </c>
      <c r="B32" s="221">
        <v>83450432010</v>
      </c>
      <c r="C32" s="222" t="s">
        <v>47</v>
      </c>
      <c r="D32" s="228">
        <v>4.5</v>
      </c>
      <c r="E32" s="248">
        <v>3.5</v>
      </c>
      <c r="F32" s="248">
        <v>3.5</v>
      </c>
      <c r="G32" s="248">
        <f t="shared" si="0"/>
        <v>4</v>
      </c>
      <c r="H32" s="248">
        <f t="shared" si="1"/>
        <v>3.875</v>
      </c>
      <c r="I32" s="319">
        <f t="shared" si="2"/>
        <v>3.875</v>
      </c>
      <c r="J32" s="249">
        <f t="shared" si="9"/>
        <v>2.3249999999999997</v>
      </c>
      <c r="K32" s="249">
        <v>2.5</v>
      </c>
      <c r="L32" s="250">
        <v>3.8</v>
      </c>
      <c r="M32" s="251">
        <f t="shared" si="4"/>
        <v>1.26</v>
      </c>
      <c r="N32" s="248">
        <f t="shared" si="5"/>
        <v>3.585</v>
      </c>
      <c r="O32" s="280"/>
      <c r="P32" s="281"/>
      <c r="Q32" s="279"/>
      <c r="R32" s="262"/>
      <c r="S32" s="262"/>
      <c r="T32" s="262"/>
      <c r="U32" s="262"/>
      <c r="V32" s="262"/>
      <c r="W32" s="262"/>
      <c r="X32" s="262"/>
      <c r="Y32" s="262"/>
      <c r="Z32" s="262"/>
      <c r="AA32" s="262"/>
    </row>
    <row r="33" spans="1:27" s="203" customFormat="1" ht="12.75">
      <c r="A33" s="200">
        <v>14</v>
      </c>
      <c r="B33" s="201">
        <v>83451092010</v>
      </c>
      <c r="C33" s="202" t="s">
        <v>48</v>
      </c>
      <c r="D33" s="229">
        <v>3.5</v>
      </c>
      <c r="E33" s="252">
        <v>3.2</v>
      </c>
      <c r="F33" s="252">
        <v>2.2000000000000002</v>
      </c>
      <c r="G33" s="252">
        <f t="shared" si="0"/>
        <v>2.7</v>
      </c>
      <c r="H33" s="252">
        <f t="shared" si="1"/>
        <v>2.9000000000000004</v>
      </c>
      <c r="I33" s="319">
        <f t="shared" si="2"/>
        <v>2.9000000000000004</v>
      </c>
      <c r="J33" s="253">
        <f t="shared" si="9"/>
        <v>1.7400000000000002</v>
      </c>
      <c r="K33" s="253">
        <v>3</v>
      </c>
      <c r="L33" s="254">
        <v>3.5</v>
      </c>
      <c r="M33" s="255">
        <f t="shared" si="4"/>
        <v>1.3</v>
      </c>
      <c r="N33" s="252">
        <f t="shared" si="5"/>
        <v>3.04</v>
      </c>
      <c r="O33" s="280"/>
      <c r="P33" s="281"/>
      <c r="Q33" s="279"/>
      <c r="R33" s="262"/>
      <c r="S33" s="262"/>
      <c r="T33" s="262"/>
      <c r="U33" s="262"/>
      <c r="V33" s="262"/>
      <c r="W33" s="262"/>
      <c r="X33" s="262"/>
      <c r="Y33" s="262"/>
      <c r="Z33" s="262"/>
      <c r="AA33" s="262"/>
    </row>
    <row r="34" spans="1:27" s="4" customFormat="1" ht="12.75">
      <c r="A34" s="15">
        <v>18</v>
      </c>
      <c r="B34" s="68"/>
      <c r="C34" s="71"/>
      <c r="D34" s="55"/>
      <c r="E34" s="47"/>
      <c r="F34" s="47"/>
      <c r="G34" s="47"/>
      <c r="H34" s="47"/>
      <c r="I34" s="17"/>
      <c r="J34" s="49"/>
      <c r="K34" s="49"/>
      <c r="L34" s="18"/>
      <c r="M34" s="50"/>
      <c r="N34" s="17"/>
      <c r="O34" s="280"/>
      <c r="P34" s="281"/>
      <c r="Q34" s="279"/>
      <c r="R34" s="262"/>
      <c r="S34" s="262"/>
      <c r="T34" s="262"/>
      <c r="U34" s="262"/>
      <c r="V34" s="262"/>
      <c r="W34" s="262"/>
      <c r="X34" s="262"/>
      <c r="Y34" s="262"/>
      <c r="Z34" s="262"/>
      <c r="AA34" s="262"/>
    </row>
    <row r="35" spans="1:27" s="4" customFormat="1" ht="12.75">
      <c r="A35" s="15">
        <v>19</v>
      </c>
      <c r="B35" s="68"/>
      <c r="C35" s="71"/>
      <c r="D35" s="56"/>
      <c r="E35" s="47"/>
      <c r="F35" s="47"/>
      <c r="G35" s="47"/>
      <c r="H35" s="47"/>
      <c r="I35" s="17"/>
      <c r="J35" s="49"/>
      <c r="K35" s="49"/>
      <c r="L35" s="18"/>
      <c r="M35" s="50"/>
      <c r="N35" s="17"/>
      <c r="O35" s="280"/>
      <c r="P35" s="281"/>
      <c r="Q35" s="279"/>
      <c r="R35" s="262"/>
      <c r="S35" s="262"/>
      <c r="T35" s="262"/>
      <c r="U35" s="262"/>
      <c r="V35" s="262"/>
      <c r="W35" s="262"/>
      <c r="X35" s="262"/>
      <c r="Y35" s="262"/>
      <c r="Z35" s="262"/>
      <c r="AA35" s="262"/>
    </row>
    <row r="36" spans="1:27" s="4" customFormat="1" ht="12.75">
      <c r="A36" s="15">
        <v>20</v>
      </c>
      <c r="B36" s="68"/>
      <c r="C36" s="71"/>
      <c r="D36" s="55"/>
      <c r="E36" s="47"/>
      <c r="F36" s="47"/>
      <c r="G36" s="47"/>
      <c r="H36" s="47"/>
      <c r="I36" s="17"/>
      <c r="J36" s="49"/>
      <c r="K36" s="49"/>
      <c r="L36" s="18"/>
      <c r="M36" s="50"/>
      <c r="N36" s="17"/>
      <c r="O36" s="280"/>
      <c r="P36" s="281"/>
      <c r="Q36" s="279"/>
      <c r="R36" s="262"/>
      <c r="S36" s="262"/>
      <c r="T36" s="262"/>
      <c r="U36" s="262"/>
      <c r="V36" s="262"/>
      <c r="W36" s="262"/>
      <c r="X36" s="262"/>
      <c r="Y36" s="262"/>
      <c r="Z36" s="262"/>
      <c r="AA36" s="262"/>
    </row>
    <row r="37" spans="1:27" s="4" customFormat="1" ht="12.75">
      <c r="A37" s="15">
        <v>21</v>
      </c>
      <c r="B37" s="68"/>
      <c r="C37" s="71"/>
      <c r="D37" s="56"/>
      <c r="E37" s="47"/>
      <c r="F37" s="47"/>
      <c r="G37" s="47"/>
      <c r="H37" s="47"/>
      <c r="I37" s="17"/>
      <c r="J37" s="49"/>
      <c r="K37" s="49"/>
      <c r="L37" s="18"/>
      <c r="M37" s="50"/>
      <c r="N37" s="17"/>
      <c r="O37" s="280"/>
      <c r="P37" s="281"/>
      <c r="Q37" s="279"/>
      <c r="R37" s="262"/>
      <c r="S37" s="262"/>
      <c r="T37" s="262"/>
      <c r="U37" s="262"/>
      <c r="V37" s="262"/>
      <c r="W37" s="262"/>
      <c r="X37" s="262"/>
      <c r="Y37" s="262"/>
      <c r="Z37" s="262"/>
      <c r="AA37" s="262"/>
    </row>
    <row r="38" spans="1:27" s="4" customFormat="1" ht="12.75">
      <c r="A38" s="15">
        <v>22</v>
      </c>
      <c r="B38" s="73"/>
      <c r="C38" s="71"/>
      <c r="D38" s="57"/>
      <c r="E38" s="47"/>
      <c r="F38" s="47"/>
      <c r="G38" s="47"/>
      <c r="H38" s="47"/>
      <c r="I38" s="17"/>
      <c r="J38" s="49"/>
      <c r="K38" s="49"/>
      <c r="L38" s="18"/>
      <c r="M38" s="50"/>
      <c r="N38" s="17"/>
      <c r="O38" s="280"/>
      <c r="P38" s="281"/>
      <c r="Q38" s="279"/>
      <c r="R38" s="262"/>
      <c r="S38" s="262"/>
      <c r="T38" s="262"/>
      <c r="U38" s="262"/>
      <c r="V38" s="262"/>
      <c r="W38" s="262"/>
      <c r="X38" s="262"/>
      <c r="Y38" s="262"/>
      <c r="Z38" s="262"/>
      <c r="AA38" s="262"/>
    </row>
    <row r="39" spans="1:27" s="4" customFormat="1" ht="12.75">
      <c r="A39" s="15">
        <v>23</v>
      </c>
      <c r="B39" s="68"/>
      <c r="C39" s="72"/>
      <c r="D39" s="57"/>
      <c r="E39" s="47"/>
      <c r="F39" s="47"/>
      <c r="G39" s="47"/>
      <c r="H39" s="47"/>
      <c r="I39" s="17"/>
      <c r="J39" s="49"/>
      <c r="K39" s="49"/>
      <c r="L39" s="18"/>
      <c r="M39" s="50"/>
      <c r="N39" s="17"/>
      <c r="O39" s="280"/>
      <c r="P39" s="281"/>
      <c r="Q39" s="279"/>
      <c r="R39" s="262"/>
      <c r="S39" s="262"/>
      <c r="T39" s="262"/>
      <c r="U39" s="262"/>
      <c r="V39" s="262"/>
      <c r="W39" s="262"/>
      <c r="X39" s="262"/>
      <c r="Y39" s="262"/>
      <c r="Z39" s="262"/>
      <c r="AA39" s="262"/>
    </row>
    <row r="40" spans="1:27" s="4" customFormat="1" ht="12.75">
      <c r="A40" s="15">
        <v>24</v>
      </c>
      <c r="B40" s="68"/>
      <c r="C40" s="72"/>
      <c r="D40" s="57"/>
      <c r="E40" s="47"/>
      <c r="F40" s="47"/>
      <c r="G40" s="47"/>
      <c r="H40" s="47"/>
      <c r="I40" s="17"/>
      <c r="J40" s="49"/>
      <c r="K40" s="49"/>
      <c r="L40" s="18"/>
      <c r="M40" s="50"/>
      <c r="N40" s="17"/>
      <c r="O40" s="280"/>
      <c r="P40" s="281"/>
      <c r="Q40" s="279"/>
      <c r="R40" s="262"/>
      <c r="S40" s="262"/>
      <c r="T40" s="262"/>
      <c r="U40" s="262"/>
      <c r="V40" s="262"/>
      <c r="W40" s="262"/>
      <c r="X40" s="262"/>
      <c r="Y40" s="262"/>
      <c r="Z40" s="262"/>
      <c r="AA40" s="262"/>
    </row>
    <row r="41" spans="1:27" s="4" customFormat="1">
      <c r="A41" s="15">
        <v>25</v>
      </c>
      <c r="B41" s="21"/>
      <c r="C41" s="54"/>
      <c r="D41" s="57"/>
      <c r="E41" s="47"/>
      <c r="F41" s="47"/>
      <c r="G41" s="47"/>
      <c r="H41" s="47"/>
      <c r="I41" s="17"/>
      <c r="J41" s="49"/>
      <c r="K41" s="49"/>
      <c r="L41" s="18"/>
      <c r="M41" s="50"/>
      <c r="N41" s="17"/>
      <c r="O41" s="280"/>
      <c r="P41" s="281"/>
      <c r="Q41" s="279"/>
      <c r="R41" s="262"/>
      <c r="S41" s="262"/>
      <c r="T41" s="262"/>
      <c r="U41" s="262"/>
      <c r="V41" s="262"/>
      <c r="W41" s="262"/>
      <c r="X41" s="262"/>
      <c r="Y41" s="262"/>
      <c r="Z41" s="262"/>
      <c r="AA41" s="262"/>
    </row>
    <row r="42" spans="1:27" s="24" customFormat="1" ht="14.25" customHeight="1">
      <c r="A42" s="48" t="s">
        <v>12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82"/>
      <c r="P42" s="282"/>
      <c r="Q42" s="282"/>
      <c r="R42" s="283"/>
      <c r="S42" s="283"/>
      <c r="T42" s="283"/>
      <c r="U42" s="283"/>
      <c r="V42" s="283"/>
      <c r="W42" s="283"/>
      <c r="X42" s="283"/>
      <c r="Y42" s="283"/>
      <c r="Z42" s="283"/>
      <c r="AA42" s="283"/>
    </row>
    <row r="43" spans="1:27" s="24" customFormat="1" ht="12" customHeight="1">
      <c r="A43" s="1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84"/>
      <c r="P43" s="284"/>
      <c r="Q43" s="284"/>
      <c r="R43" s="283"/>
      <c r="S43" s="283"/>
      <c r="T43" s="283"/>
      <c r="U43" s="283"/>
      <c r="V43" s="283"/>
      <c r="W43" s="283"/>
      <c r="X43" s="283"/>
      <c r="Y43" s="283"/>
      <c r="Z43" s="283"/>
      <c r="AA43" s="283"/>
    </row>
    <row r="44" spans="1:27" s="24" customFormat="1" ht="22.5" customHeight="1">
      <c r="C44" s="27"/>
      <c r="D44" s="39"/>
      <c r="E44" s="25"/>
      <c r="F44" s="25"/>
      <c r="G44" s="28"/>
      <c r="H44" s="25"/>
      <c r="I44" s="25"/>
      <c r="J44" s="28"/>
      <c r="K44" s="28"/>
      <c r="L44" s="26"/>
      <c r="M44" s="42"/>
      <c r="N44" s="29"/>
      <c r="O44" s="285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</row>
    <row r="45" spans="1:27" s="24" customFormat="1" ht="13.5" customHeight="1">
      <c r="D45" s="348" t="s">
        <v>16</v>
      </c>
      <c r="E45" s="348"/>
      <c r="F45" s="348"/>
      <c r="G45" s="348"/>
      <c r="H45" s="348"/>
      <c r="I45" s="348"/>
      <c r="J45" s="348"/>
      <c r="K45" s="348"/>
      <c r="L45" s="348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</row>
    <row r="46" spans="1:27" s="24" customFormat="1" ht="15">
      <c r="D46" s="11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</row>
    <row r="48" spans="1:27">
      <c r="D48" s="4"/>
      <c r="E48" s="4"/>
      <c r="F48" s="4"/>
      <c r="G48" s="4"/>
      <c r="H48" s="4"/>
      <c r="I48" s="4"/>
    </row>
  </sheetData>
  <protectedRanges>
    <protectedRange password="E963" sqref="J17:K41" name="Fórmulas 1_1"/>
  </protectedRanges>
  <mergeCells count="18">
    <mergeCell ref="D45:L45"/>
    <mergeCell ref="C5:L5"/>
    <mergeCell ref="O6:Q6"/>
    <mergeCell ref="O8:Q8"/>
    <mergeCell ref="O12:Q12"/>
    <mergeCell ref="Q15:Q16"/>
    <mergeCell ref="L15:L16"/>
    <mergeCell ref="M15:M16"/>
    <mergeCell ref="N15:N16"/>
    <mergeCell ref="P15:P16"/>
    <mergeCell ref="J15:J16"/>
    <mergeCell ref="G6:H6"/>
    <mergeCell ref="G8:H8"/>
    <mergeCell ref="A15:A16"/>
    <mergeCell ref="B15:B16"/>
    <mergeCell ref="C15:C16"/>
    <mergeCell ref="D15:H15"/>
    <mergeCell ref="I15:I16"/>
  </mergeCells>
  <dataValidations count="6">
    <dataValidation allowBlank="1" showInputMessage="1" showErrorMessage="1" promptTitle="NOMBRE DEL CURSO" prompt="Ingrese el nombre del curso como aparece en plataforma" sqref="C8"/>
    <dataValidation type="textLength" allowBlank="1" showInputMessage="1" showErrorMessage="1" errorTitle="CODIGO ERRÓNEO" error="Recuerde que el código tiene siete digitos, debe ingresarlo como aparece en plataforma" promptTitle="CODIGO DEL CURSO" prompt="El código del curso debe contener siete dígitos, como aparece en plataforma" sqref="C10">
      <formula1>6</formula1>
      <formula2>7</formula2>
    </dataValidation>
    <dataValidation type="textLength" allowBlank="1" showInputMessage="1" showErrorMessage="1" errorTitle="CODIGO ERRÓNEO" error="Verifique el código ingresado, recuerde que tiene 12 dígitos con el 0 inicial, esta celda no admite valores de documento de identificación." promptTitle="CODIGO ESTUDIANTIL" prompt="Por favor digite el código del estudiante con el 0 inicial, esta celda solo permite el ingreso de los códigos completos, recuerde que tienen 12 dígitos" sqref="B18:B41">
      <formula1>11</formula1>
      <formula2>12</formula2>
    </dataValidation>
    <dataValidation type="decimal" allowBlank="1" showInputMessage="1" showErrorMessage="1" errorTitle="DATO INCORRECTO" error="Debe ingresar solo valores numéricos, si el estudiante no se presentó ingrese 0,0 para que la formula calcule correctamente" promptTitle="EVALUACIÓN PERMANENTE" prompt="Esta celda solo permite números, si el estudiante no presentó ingrese 0,0 para que la fórmula calcule correctamente" sqref="D17:I41">
      <formula1>0</formula1>
      <formula2>5</formula2>
    </dataValidation>
    <dataValidation type="list" allowBlank="1" showInputMessage="1" showErrorMessage="1" errorTitle="DATO NO VÁLIDO" error="Por favor seleccione la opción apropiada del listado" promptTitle="REPORTE DE NOVEDAD" prompt="Si entrega la nota del estudiante por medio de reporte de novedad, por favor indique con una X si el estudiante no aparece en su listado de plataforma ó CL si es estudiante por modalidad curso libre" sqref="Q17:Q41">
      <formula1>REPORTE</formula1>
    </dataValidation>
    <dataValidation type="decimal" allowBlank="1" showInputMessage="1" showErrorMessage="1" errorTitle="DATO ERRÓNEO" error="Debe ingresar solo valores numéricos, si el estudiante no se presentó ingrese 0,0 para que la formula calcule correctamente_x000a_" promptTitle="CONVOCATORIA 2" prompt="Esta celda solo permite números, si el estudiante no se presentó ingrese 0,0 para que la fórmula calcule correctamente_x000a_" sqref="O17:O41">
      <formula1>0</formula1>
      <formula2>5</formula2>
    </dataValidation>
  </dataValidations>
  <hyperlinks>
    <hyperlink ref="O12" r:id="rId1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opLeftCell="A29" workbookViewId="0">
      <selection activeCell="A24" sqref="A24:XFD24"/>
    </sheetView>
  </sheetViews>
  <sheetFormatPr baseColWidth="10" defaultRowHeight="14.25"/>
  <cols>
    <col min="1" max="1" width="4.5703125" style="5" customWidth="1"/>
    <col min="2" max="2" width="13.28515625" style="5" customWidth="1"/>
    <col min="3" max="3" width="38.140625" style="5" customWidth="1"/>
    <col min="4" max="6" width="4" style="5" customWidth="1"/>
    <col min="7" max="7" width="4.42578125" style="5" customWidth="1"/>
    <col min="8" max="9" width="3.85546875" style="5" customWidth="1"/>
    <col min="10" max="11" width="5.42578125" style="5" customWidth="1"/>
    <col min="12" max="12" width="5" style="5" customWidth="1"/>
    <col min="13" max="13" width="5.42578125" style="5" customWidth="1"/>
    <col min="14" max="14" width="7.7109375" style="5" customWidth="1"/>
    <col min="15" max="15" width="10" style="5" customWidth="1"/>
    <col min="16" max="16" width="9.42578125" style="5" customWidth="1"/>
    <col min="17" max="17" width="11.28515625" style="5" customWidth="1"/>
    <col min="18" max="16384" width="11.42578125" style="5"/>
  </cols>
  <sheetData>
    <row r="1" spans="1:17" s="4" customFormat="1" ht="1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</row>
    <row r="2" spans="1:17" s="4" customFormat="1" ht="12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/>
    </row>
    <row r="3" spans="1:17" s="4" customFormat="1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</row>
    <row r="4" spans="1:17" s="4" customFormat="1" ht="12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</row>
    <row r="5" spans="1:17" ht="11.25" customHeight="1"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53"/>
      <c r="N5" s="53"/>
    </row>
    <row r="6" spans="1:17" s="6" customFormat="1" ht="12.75">
      <c r="A6" s="31" t="s">
        <v>0</v>
      </c>
      <c r="B6" s="4"/>
      <c r="C6" s="58" t="s">
        <v>30</v>
      </c>
      <c r="D6" s="32"/>
      <c r="E6" s="31" t="s">
        <v>23</v>
      </c>
      <c r="F6" s="4"/>
      <c r="G6" s="333">
        <v>10</v>
      </c>
      <c r="H6" s="334"/>
      <c r="I6" s="40"/>
      <c r="J6" s="4"/>
      <c r="K6" s="4"/>
      <c r="L6" s="33" t="s">
        <v>6</v>
      </c>
      <c r="M6" s="4"/>
      <c r="N6" s="34"/>
      <c r="O6" s="335" t="s">
        <v>33</v>
      </c>
      <c r="P6" s="335"/>
      <c r="Q6" s="335"/>
    </row>
    <row r="7" spans="1:17" s="6" customFormat="1" ht="3.75" customHeight="1">
      <c r="A7" s="31"/>
      <c r="B7" s="4"/>
      <c r="C7" s="59"/>
      <c r="D7" s="32"/>
      <c r="E7" s="31"/>
      <c r="F7" s="4"/>
      <c r="G7" s="4"/>
      <c r="H7" s="4"/>
      <c r="I7" s="4"/>
      <c r="J7" s="4"/>
      <c r="K7" s="4"/>
      <c r="L7" s="31"/>
      <c r="M7" s="4"/>
      <c r="N7" s="34"/>
      <c r="O7" s="63"/>
      <c r="P7" s="64"/>
      <c r="Q7" s="64"/>
    </row>
    <row r="8" spans="1:17" s="6" customFormat="1" ht="12.75">
      <c r="A8" s="31" t="s">
        <v>7</v>
      </c>
      <c r="B8" s="4"/>
      <c r="C8" s="60" t="s">
        <v>74</v>
      </c>
      <c r="D8" s="32"/>
      <c r="E8" s="31" t="s">
        <v>1</v>
      </c>
      <c r="F8" s="4"/>
      <c r="G8" s="336">
        <v>2</v>
      </c>
      <c r="H8" s="337"/>
      <c r="I8" s="41"/>
      <c r="J8" s="4"/>
      <c r="K8" s="4"/>
      <c r="L8" s="33" t="s">
        <v>2</v>
      </c>
      <c r="M8" s="4"/>
      <c r="N8" s="34"/>
      <c r="O8" s="338">
        <v>79317934</v>
      </c>
      <c r="P8" s="339"/>
      <c r="Q8" s="340"/>
    </row>
    <row r="9" spans="1:17" s="6" customFormat="1" ht="3.75" customHeight="1">
      <c r="A9" s="31"/>
      <c r="B9" s="4"/>
      <c r="C9" s="59"/>
      <c r="D9" s="32"/>
      <c r="E9" s="4"/>
      <c r="F9" s="4"/>
      <c r="G9" s="4"/>
      <c r="H9" s="4"/>
      <c r="I9" s="4"/>
      <c r="J9" s="4"/>
      <c r="K9" s="4"/>
      <c r="L9" s="31"/>
      <c r="M9" s="4"/>
      <c r="N9" s="34"/>
      <c r="O9" s="63"/>
      <c r="P9" s="64"/>
      <c r="Q9" s="64"/>
    </row>
    <row r="10" spans="1:17" s="6" customFormat="1" ht="12.75">
      <c r="A10" s="31" t="s">
        <v>8</v>
      </c>
      <c r="B10" s="4"/>
      <c r="C10" s="61"/>
      <c r="D10" s="32"/>
      <c r="E10" s="34" t="s">
        <v>14</v>
      </c>
      <c r="F10" s="4"/>
      <c r="G10" s="4"/>
      <c r="H10" s="30">
        <v>25</v>
      </c>
      <c r="I10" s="40"/>
      <c r="J10" s="4"/>
      <c r="K10" s="4"/>
      <c r="L10" s="33" t="s">
        <v>3</v>
      </c>
      <c r="M10" s="4"/>
      <c r="N10" s="34"/>
      <c r="O10" s="65">
        <v>3752127</v>
      </c>
      <c r="P10" s="66" t="s">
        <v>15</v>
      </c>
      <c r="Q10" s="67">
        <v>3124291921</v>
      </c>
    </row>
    <row r="11" spans="1:17" s="6" customFormat="1" ht="4.5" customHeight="1">
      <c r="A11" s="31"/>
      <c r="B11" s="4"/>
      <c r="C11" s="59"/>
      <c r="D11" s="32"/>
      <c r="E11" s="4"/>
      <c r="F11" s="4"/>
      <c r="G11" s="4"/>
      <c r="H11" s="4"/>
      <c r="I11" s="4"/>
      <c r="J11" s="4"/>
      <c r="K11" s="4"/>
      <c r="L11" s="31"/>
      <c r="M11" s="4"/>
      <c r="N11" s="34"/>
      <c r="O11" s="63"/>
      <c r="P11" s="64"/>
      <c r="Q11" s="64"/>
    </row>
    <row r="12" spans="1:17" s="6" customFormat="1" ht="15">
      <c r="A12" s="31" t="s">
        <v>24</v>
      </c>
      <c r="B12" s="4"/>
      <c r="C12" s="62" t="s">
        <v>32</v>
      </c>
      <c r="D12" s="32"/>
      <c r="E12" s="4"/>
      <c r="F12" s="4"/>
      <c r="G12" s="4"/>
      <c r="H12" s="4"/>
      <c r="I12" s="4"/>
      <c r="J12" s="4"/>
      <c r="K12" s="4"/>
      <c r="L12" s="33" t="s">
        <v>4</v>
      </c>
      <c r="M12" s="4"/>
      <c r="N12" s="34"/>
      <c r="O12" s="341" t="s">
        <v>34</v>
      </c>
      <c r="P12" s="342"/>
      <c r="Q12" s="342"/>
    </row>
    <row r="13" spans="1:17" ht="4.5" customHeight="1">
      <c r="C13" s="7"/>
      <c r="D13" s="8"/>
      <c r="L13" s="9"/>
      <c r="N13" s="10"/>
      <c r="O13" s="10"/>
      <c r="P13" s="11"/>
      <c r="Q13" s="11"/>
    </row>
    <row r="14" spans="1:17" ht="4.5" customHeight="1"/>
    <row r="15" spans="1:17" s="12" customFormat="1" ht="33.75" customHeight="1">
      <c r="A15" s="347" t="s">
        <v>5</v>
      </c>
      <c r="B15" s="347" t="s">
        <v>19</v>
      </c>
      <c r="C15" s="347" t="s">
        <v>13</v>
      </c>
      <c r="D15" s="343" t="s">
        <v>18</v>
      </c>
      <c r="E15" s="343"/>
      <c r="F15" s="343"/>
      <c r="G15" s="343"/>
      <c r="H15" s="343"/>
      <c r="I15" s="349" t="s">
        <v>29</v>
      </c>
      <c r="J15" s="343">
        <v>0.6</v>
      </c>
      <c r="K15" s="75" t="s">
        <v>10</v>
      </c>
      <c r="L15" s="347" t="s">
        <v>10</v>
      </c>
      <c r="M15" s="343">
        <v>0.4</v>
      </c>
      <c r="N15" s="343" t="s">
        <v>25</v>
      </c>
      <c r="O15" s="51" t="s">
        <v>11</v>
      </c>
      <c r="P15" s="343" t="s">
        <v>26</v>
      </c>
      <c r="Q15" s="343" t="s">
        <v>17</v>
      </c>
    </row>
    <row r="16" spans="1:17" s="14" customFormat="1" ht="13.5" customHeight="1">
      <c r="A16" s="347"/>
      <c r="B16" s="347"/>
      <c r="C16" s="347"/>
      <c r="D16" s="13">
        <v>1</v>
      </c>
      <c r="E16" s="13">
        <v>2</v>
      </c>
      <c r="F16" s="13">
        <v>3</v>
      </c>
      <c r="G16" s="13">
        <v>4</v>
      </c>
      <c r="H16" s="13">
        <v>5</v>
      </c>
      <c r="I16" s="350"/>
      <c r="J16" s="343"/>
      <c r="K16" s="75">
        <v>0.5</v>
      </c>
      <c r="L16" s="347"/>
      <c r="M16" s="343"/>
      <c r="N16" s="343"/>
      <c r="O16" s="52" t="s">
        <v>9</v>
      </c>
      <c r="P16" s="343"/>
      <c r="Q16" s="343"/>
    </row>
    <row r="17" spans="1:17" s="4" customFormat="1">
      <c r="A17" s="15">
        <v>1</v>
      </c>
      <c r="B17" s="37">
        <v>83450942010</v>
      </c>
      <c r="C17" s="74" t="s">
        <v>50</v>
      </c>
      <c r="D17" s="55">
        <v>4.5</v>
      </c>
      <c r="E17" s="55">
        <v>4.7</v>
      </c>
      <c r="F17" s="55">
        <v>4.7</v>
      </c>
      <c r="G17" s="55">
        <v>4.8</v>
      </c>
      <c r="H17" s="55">
        <f>(D17+E17+F17+G17)/4</f>
        <v>4.6749999999999998</v>
      </c>
      <c r="I17" s="80">
        <f>(H17+G17+F17+E17+D17)/5</f>
        <v>4.6749999999999998</v>
      </c>
      <c r="J17" s="79">
        <f>(D17+E17+F17+G17+H17)/5</f>
        <v>4.6749999999999998</v>
      </c>
      <c r="K17" s="79">
        <v>4.7</v>
      </c>
      <c r="L17" s="57">
        <v>4</v>
      </c>
      <c r="M17" s="77">
        <f t="shared" ref="M17:M45" si="0">((L17+K17)/2)*0.4</f>
        <v>1.74</v>
      </c>
      <c r="N17" s="78">
        <f>(J17*0.6+M17)</f>
        <v>4.5449999999999999</v>
      </c>
      <c r="O17" s="19"/>
      <c r="P17" s="17"/>
      <c r="Q17" s="20"/>
    </row>
    <row r="18" spans="1:17" s="4" customFormat="1">
      <c r="A18" s="15">
        <v>2</v>
      </c>
      <c r="B18" s="37">
        <v>83450022010</v>
      </c>
      <c r="C18" s="74" t="s">
        <v>51</v>
      </c>
      <c r="D18" s="57">
        <v>4.7</v>
      </c>
      <c r="E18" s="55">
        <v>4.5</v>
      </c>
      <c r="F18" s="55">
        <v>4.8</v>
      </c>
      <c r="G18" s="55">
        <v>4.5</v>
      </c>
      <c r="H18" s="55">
        <f t="shared" ref="H18:H44" si="1">(D18+E18+F18+G18)/4</f>
        <v>4.625</v>
      </c>
      <c r="I18" s="80">
        <f t="shared" ref="I18:I45" si="2">(H18+G18+F18+E18+D18)/5</f>
        <v>4.625</v>
      </c>
      <c r="J18" s="79">
        <f>(D18+E18+F18+G18+H18)/5</f>
        <v>4.625</v>
      </c>
      <c r="K18" s="79">
        <v>4.4000000000000004</v>
      </c>
      <c r="L18" s="57">
        <v>4.2</v>
      </c>
      <c r="M18" s="77">
        <f t="shared" si="0"/>
        <v>1.7200000000000004</v>
      </c>
      <c r="N18" s="78">
        <f t="shared" ref="N18:N45" si="3">(J18*0.6+M18)</f>
        <v>4.4950000000000001</v>
      </c>
      <c r="O18" s="19"/>
      <c r="P18" s="17"/>
      <c r="Q18" s="20"/>
    </row>
    <row r="19" spans="1:17" s="4" customFormat="1">
      <c r="A19" s="15">
        <v>3</v>
      </c>
      <c r="B19" s="37">
        <v>83450092010</v>
      </c>
      <c r="C19" s="74" t="s">
        <v>52</v>
      </c>
      <c r="D19" s="55">
        <v>4.7</v>
      </c>
      <c r="E19" s="55">
        <v>4.7</v>
      </c>
      <c r="F19" s="55">
        <v>4.7</v>
      </c>
      <c r="G19" s="55">
        <v>4.7</v>
      </c>
      <c r="H19" s="55">
        <v>5</v>
      </c>
      <c r="I19" s="80">
        <f t="shared" si="2"/>
        <v>4.76</v>
      </c>
      <c r="J19" s="79">
        <f>(D19+E19+F19+G19+H19)/5</f>
        <v>4.76</v>
      </c>
      <c r="K19" s="79">
        <v>4.7</v>
      </c>
      <c r="L19" s="57">
        <v>4.7</v>
      </c>
      <c r="M19" s="77">
        <f t="shared" si="0"/>
        <v>1.8800000000000001</v>
      </c>
      <c r="N19" s="78">
        <f t="shared" si="3"/>
        <v>4.7359999999999998</v>
      </c>
      <c r="O19" s="19"/>
      <c r="P19" s="17"/>
      <c r="Q19" s="20"/>
    </row>
    <row r="20" spans="1:17" s="4" customFormat="1">
      <c r="A20" s="15">
        <v>4</v>
      </c>
      <c r="B20" s="37">
        <v>83401102010</v>
      </c>
      <c r="C20" s="74" t="s">
        <v>53</v>
      </c>
      <c r="D20" s="55">
        <v>3.8</v>
      </c>
      <c r="E20" s="55">
        <v>4</v>
      </c>
      <c r="F20" s="55">
        <v>4.2</v>
      </c>
      <c r="G20" s="55">
        <v>4.2</v>
      </c>
      <c r="H20" s="55">
        <f t="shared" si="1"/>
        <v>4.05</v>
      </c>
      <c r="I20" s="80">
        <f t="shared" si="2"/>
        <v>4.05</v>
      </c>
      <c r="J20" s="79">
        <f>(D20+E20+F20+G20+H20)/5</f>
        <v>4.05</v>
      </c>
      <c r="K20" s="79">
        <v>3.5</v>
      </c>
      <c r="L20" s="57">
        <v>3.8</v>
      </c>
      <c r="M20" s="77">
        <f t="shared" si="0"/>
        <v>1.46</v>
      </c>
      <c r="N20" s="78">
        <f t="shared" si="3"/>
        <v>3.8899999999999997</v>
      </c>
      <c r="O20" s="19"/>
      <c r="P20" s="17"/>
      <c r="Q20" s="20"/>
    </row>
    <row r="21" spans="1:17" s="4" customFormat="1">
      <c r="A21" s="15">
        <v>7</v>
      </c>
      <c r="B21" s="37">
        <v>83451512010</v>
      </c>
      <c r="C21" s="74" t="s">
        <v>54</v>
      </c>
      <c r="D21" s="55">
        <v>2.5</v>
      </c>
      <c r="E21" s="55">
        <v>3</v>
      </c>
      <c r="F21" s="55">
        <v>2.8</v>
      </c>
      <c r="G21" s="55">
        <v>3</v>
      </c>
      <c r="H21" s="55">
        <v>3.3</v>
      </c>
      <c r="I21" s="80">
        <f t="shared" si="2"/>
        <v>2.92</v>
      </c>
      <c r="J21" s="79">
        <f t="shared" ref="J21:J45" si="4">(D21+E21+F21+G21+H21)/5</f>
        <v>2.9200000000000004</v>
      </c>
      <c r="K21" s="79">
        <v>3</v>
      </c>
      <c r="L21" s="57">
        <v>3.5</v>
      </c>
      <c r="M21" s="77">
        <f t="shared" si="0"/>
        <v>1.3</v>
      </c>
      <c r="N21" s="78">
        <f t="shared" si="3"/>
        <v>3.0520000000000005</v>
      </c>
      <c r="O21" s="19"/>
      <c r="P21" s="17"/>
      <c r="Q21" s="20"/>
    </row>
    <row r="22" spans="1:17" s="4" customFormat="1">
      <c r="A22" s="15">
        <v>8</v>
      </c>
      <c r="B22" s="46">
        <v>83400872010</v>
      </c>
      <c r="C22" s="74" t="s">
        <v>55</v>
      </c>
      <c r="D22" s="55">
        <v>3.2</v>
      </c>
      <c r="E22" s="55">
        <v>3.5</v>
      </c>
      <c r="F22" s="55">
        <v>3</v>
      </c>
      <c r="G22" s="55">
        <v>3.5</v>
      </c>
      <c r="H22" s="55">
        <f t="shared" si="1"/>
        <v>3.3</v>
      </c>
      <c r="I22" s="80">
        <f t="shared" si="2"/>
        <v>3.3</v>
      </c>
      <c r="J22" s="79">
        <f t="shared" si="4"/>
        <v>3.3</v>
      </c>
      <c r="K22" s="79">
        <v>3.7</v>
      </c>
      <c r="L22" s="57">
        <v>4.5</v>
      </c>
      <c r="M22" s="77">
        <f t="shared" si="0"/>
        <v>1.64</v>
      </c>
      <c r="N22" s="78">
        <f t="shared" si="3"/>
        <v>3.6199999999999997</v>
      </c>
      <c r="O22" s="19"/>
      <c r="P22" s="17"/>
      <c r="Q22" s="20"/>
    </row>
    <row r="23" spans="1:17" s="4" customFormat="1">
      <c r="A23" s="15"/>
      <c r="B23" s="46">
        <v>83450572007</v>
      </c>
      <c r="C23" s="74" t="s">
        <v>155</v>
      </c>
      <c r="D23" s="55">
        <v>2.5</v>
      </c>
      <c r="E23" s="55">
        <v>3</v>
      </c>
      <c r="F23" s="55">
        <v>2.5</v>
      </c>
      <c r="G23" s="55">
        <v>2.8</v>
      </c>
      <c r="H23" s="55">
        <f t="shared" ref="H23" si="5">(D23+E23+F23+G23)/4</f>
        <v>2.7</v>
      </c>
      <c r="I23" s="80">
        <f t="shared" ref="I23" si="6">(H23+G23+F23+E23+D23)/5</f>
        <v>2.7</v>
      </c>
      <c r="J23" s="79">
        <f t="shared" ref="J23" si="7">(D23+E23+F23+G23+H23)/5</f>
        <v>2.7</v>
      </c>
      <c r="K23" s="79">
        <v>3</v>
      </c>
      <c r="L23" s="57"/>
      <c r="M23" s="77">
        <f t="shared" si="0"/>
        <v>0.60000000000000009</v>
      </c>
      <c r="N23" s="78">
        <f t="shared" si="3"/>
        <v>2.2200000000000002</v>
      </c>
      <c r="O23" s="19"/>
      <c r="P23" s="17"/>
      <c r="Q23" s="20"/>
    </row>
    <row r="24" spans="1:17" s="4" customFormat="1" ht="16.5" customHeight="1">
      <c r="A24" s="15">
        <v>9</v>
      </c>
      <c r="B24" s="37">
        <v>83450152010</v>
      </c>
      <c r="C24" s="321" t="s">
        <v>56</v>
      </c>
      <c r="D24" s="56">
        <v>3.2</v>
      </c>
      <c r="E24" s="56">
        <v>3.5</v>
      </c>
      <c r="F24" s="56">
        <v>3.5</v>
      </c>
      <c r="G24" s="55">
        <v>3.5</v>
      </c>
      <c r="H24" s="55">
        <f t="shared" si="1"/>
        <v>3.4249999999999998</v>
      </c>
      <c r="I24" s="80">
        <f t="shared" si="2"/>
        <v>3.4249999999999998</v>
      </c>
      <c r="J24" s="79">
        <f t="shared" si="4"/>
        <v>3.4249999999999998</v>
      </c>
      <c r="K24" s="79">
        <v>2.8</v>
      </c>
      <c r="L24" s="56">
        <v>3.8</v>
      </c>
      <c r="M24" s="77">
        <f t="shared" si="0"/>
        <v>1.32</v>
      </c>
      <c r="N24" s="78">
        <f t="shared" si="3"/>
        <v>3.375</v>
      </c>
      <c r="O24" s="19"/>
      <c r="P24" s="17"/>
      <c r="Q24" s="20"/>
    </row>
    <row r="25" spans="1:17" s="4" customFormat="1" hidden="1">
      <c r="A25" s="15">
        <v>10</v>
      </c>
      <c r="B25" s="38">
        <v>830142010</v>
      </c>
      <c r="C25" s="74" t="s">
        <v>57</v>
      </c>
      <c r="D25" s="56">
        <v>2.5</v>
      </c>
      <c r="E25" s="56">
        <v>3</v>
      </c>
      <c r="F25" s="56">
        <v>2.5</v>
      </c>
      <c r="G25" s="55">
        <v>2.5</v>
      </c>
      <c r="H25" s="55">
        <f t="shared" si="1"/>
        <v>2.625</v>
      </c>
      <c r="I25" s="80">
        <f t="shared" si="2"/>
        <v>2.625</v>
      </c>
      <c r="J25" s="79">
        <f t="shared" si="4"/>
        <v>2.625</v>
      </c>
      <c r="K25" s="79">
        <v>3</v>
      </c>
      <c r="L25" s="56">
        <v>4</v>
      </c>
      <c r="M25" s="77">
        <f t="shared" si="0"/>
        <v>1.4000000000000001</v>
      </c>
      <c r="N25" s="78">
        <f t="shared" si="3"/>
        <v>2.9750000000000001</v>
      </c>
      <c r="O25" s="19"/>
      <c r="P25" s="17"/>
      <c r="Q25" s="20"/>
    </row>
    <row r="26" spans="1:17" s="4" customFormat="1">
      <c r="A26" s="15"/>
      <c r="B26" s="38">
        <v>83400142010</v>
      </c>
      <c r="C26" s="74" t="s">
        <v>156</v>
      </c>
      <c r="D26" s="55">
        <v>3.2</v>
      </c>
      <c r="E26" s="55">
        <v>3.5</v>
      </c>
      <c r="F26" s="55">
        <v>3</v>
      </c>
      <c r="G26" s="55">
        <v>3.5</v>
      </c>
      <c r="H26" s="55">
        <v>3</v>
      </c>
      <c r="I26" s="80">
        <f t="shared" si="2"/>
        <v>3.2399999999999998</v>
      </c>
      <c r="J26" s="79">
        <f t="shared" si="4"/>
        <v>3.2399999999999998</v>
      </c>
      <c r="K26" s="85">
        <v>3.7</v>
      </c>
      <c r="L26" s="57">
        <v>4</v>
      </c>
      <c r="M26" s="86">
        <f t="shared" si="0"/>
        <v>1.54</v>
      </c>
      <c r="N26" s="78">
        <f t="shared" si="3"/>
        <v>3.484</v>
      </c>
      <c r="O26" s="19"/>
      <c r="P26" s="17"/>
      <c r="Q26" s="20"/>
    </row>
    <row r="27" spans="1:17" s="4" customFormat="1">
      <c r="A27" s="15"/>
      <c r="B27" s="38">
        <v>83450012011</v>
      </c>
      <c r="C27" s="74" t="s">
        <v>157</v>
      </c>
      <c r="D27" s="55">
        <v>3.2</v>
      </c>
      <c r="E27" s="55">
        <v>3.5</v>
      </c>
      <c r="F27" s="55">
        <v>3</v>
      </c>
      <c r="G27" s="55">
        <v>3.5</v>
      </c>
      <c r="H27" s="55">
        <v>3</v>
      </c>
      <c r="I27" s="80">
        <f t="shared" ref="I27" si="8">(H27+G27+F27+E27+D27)/5</f>
        <v>3.2399999999999998</v>
      </c>
      <c r="J27" s="79">
        <f t="shared" ref="J27" si="9">(D27+E27+F27+G27+H27)/5</f>
        <v>3.2399999999999998</v>
      </c>
      <c r="K27" s="85">
        <v>3.7</v>
      </c>
      <c r="L27" s="57">
        <v>4</v>
      </c>
      <c r="M27" s="86">
        <f t="shared" ref="M27" si="10">((L27+K27)/2)*0.4</f>
        <v>1.54</v>
      </c>
      <c r="N27" s="78">
        <f t="shared" ref="N27" si="11">(J27*0.6+M27)</f>
        <v>3.484</v>
      </c>
      <c r="O27" s="19"/>
      <c r="P27" s="17"/>
      <c r="Q27" s="20"/>
    </row>
    <row r="28" spans="1:17" s="4" customFormat="1">
      <c r="A28" s="15">
        <v>11</v>
      </c>
      <c r="B28" s="16">
        <v>83450192010</v>
      </c>
      <c r="C28" s="74" t="s">
        <v>58</v>
      </c>
      <c r="D28" s="55">
        <v>4.5</v>
      </c>
      <c r="E28" s="55">
        <v>4.7</v>
      </c>
      <c r="F28" s="55">
        <v>4.7</v>
      </c>
      <c r="G28" s="55">
        <v>4.8</v>
      </c>
      <c r="H28" s="55">
        <v>5</v>
      </c>
      <c r="I28" s="80">
        <v>4</v>
      </c>
      <c r="J28" s="79">
        <f t="shared" si="4"/>
        <v>4.74</v>
      </c>
      <c r="K28" s="79">
        <v>4.7</v>
      </c>
      <c r="L28" s="56">
        <v>4</v>
      </c>
      <c r="M28" s="77">
        <f t="shared" si="0"/>
        <v>1.74</v>
      </c>
      <c r="N28" s="78">
        <f t="shared" si="3"/>
        <v>4.5839999999999996</v>
      </c>
      <c r="O28" s="19"/>
      <c r="P28" s="17"/>
      <c r="Q28" s="20"/>
    </row>
    <row r="29" spans="1:17" s="4" customFormat="1">
      <c r="A29" s="15">
        <v>12</v>
      </c>
      <c r="B29" s="21">
        <v>83450212010</v>
      </c>
      <c r="C29" s="321" t="s">
        <v>59</v>
      </c>
      <c r="D29" s="56">
        <v>3.2</v>
      </c>
      <c r="E29" s="56">
        <v>3.5</v>
      </c>
      <c r="F29" s="56">
        <v>3.5</v>
      </c>
      <c r="G29" s="55">
        <v>3.5</v>
      </c>
      <c r="H29" s="55">
        <f t="shared" si="1"/>
        <v>3.4249999999999998</v>
      </c>
      <c r="I29" s="80">
        <f t="shared" si="2"/>
        <v>3.4249999999999998</v>
      </c>
      <c r="J29" s="79">
        <f t="shared" si="4"/>
        <v>3.4249999999999998</v>
      </c>
      <c r="K29" s="79">
        <v>2.8</v>
      </c>
      <c r="L29" s="56">
        <v>3.8</v>
      </c>
      <c r="M29" s="77">
        <f t="shared" si="0"/>
        <v>1.32</v>
      </c>
      <c r="N29" s="78">
        <f t="shared" si="3"/>
        <v>3.375</v>
      </c>
      <c r="O29" s="23"/>
      <c r="P29" s="22"/>
      <c r="Q29" s="20"/>
    </row>
    <row r="30" spans="1:17" s="4" customFormat="1">
      <c r="A30" s="15">
        <v>13</v>
      </c>
      <c r="B30" s="21">
        <v>83451012010</v>
      </c>
      <c r="C30" s="321" t="s">
        <v>60</v>
      </c>
      <c r="D30" s="56">
        <v>3.2</v>
      </c>
      <c r="E30" s="56">
        <v>3.5</v>
      </c>
      <c r="F30" s="56">
        <v>3.5</v>
      </c>
      <c r="G30" s="55">
        <v>3.5</v>
      </c>
      <c r="H30" s="55">
        <f t="shared" si="1"/>
        <v>3.4249999999999998</v>
      </c>
      <c r="I30" s="80">
        <f t="shared" si="2"/>
        <v>3.4249999999999998</v>
      </c>
      <c r="J30" s="79">
        <f t="shared" si="4"/>
        <v>3.4249999999999998</v>
      </c>
      <c r="K30" s="79">
        <v>2.8</v>
      </c>
      <c r="L30" s="56">
        <v>3.8</v>
      </c>
      <c r="M30" s="77">
        <f t="shared" si="0"/>
        <v>1.32</v>
      </c>
      <c r="N30" s="78">
        <f t="shared" si="3"/>
        <v>3.375</v>
      </c>
      <c r="O30" s="23"/>
      <c r="P30" s="22"/>
      <c r="Q30" s="20"/>
    </row>
    <row r="31" spans="1:17" s="4" customFormat="1">
      <c r="A31" s="15">
        <v>14</v>
      </c>
      <c r="B31" s="21" t="s">
        <v>158</v>
      </c>
      <c r="C31" s="321" t="s">
        <v>61</v>
      </c>
      <c r="D31" s="56">
        <v>3.2</v>
      </c>
      <c r="E31" s="56">
        <v>3.5</v>
      </c>
      <c r="F31" s="56">
        <v>3.5</v>
      </c>
      <c r="G31" s="55">
        <v>3.5</v>
      </c>
      <c r="H31" s="55">
        <f t="shared" si="1"/>
        <v>3.4249999999999998</v>
      </c>
      <c r="I31" s="80">
        <f t="shared" si="2"/>
        <v>3.4249999999999998</v>
      </c>
      <c r="J31" s="79">
        <f t="shared" si="4"/>
        <v>3.4249999999999998</v>
      </c>
      <c r="K31" s="79">
        <v>2.8</v>
      </c>
      <c r="L31" s="56">
        <v>3.8</v>
      </c>
      <c r="M31" s="77">
        <f t="shared" si="0"/>
        <v>1.32</v>
      </c>
      <c r="N31" s="78">
        <f t="shared" si="3"/>
        <v>3.375</v>
      </c>
      <c r="O31" s="23"/>
      <c r="P31" s="22"/>
      <c r="Q31" s="20"/>
    </row>
    <row r="32" spans="1:17" s="213" customFormat="1">
      <c r="A32" s="210">
        <v>15</v>
      </c>
      <c r="B32" s="322">
        <v>83451022010</v>
      </c>
      <c r="C32" s="323" t="s">
        <v>62</v>
      </c>
      <c r="D32" s="324">
        <v>3.9</v>
      </c>
      <c r="E32" s="324">
        <v>4</v>
      </c>
      <c r="F32" s="324">
        <v>4</v>
      </c>
      <c r="G32" s="324">
        <v>4</v>
      </c>
      <c r="H32" s="324">
        <f t="shared" si="1"/>
        <v>3.9750000000000001</v>
      </c>
      <c r="I32" s="325">
        <f t="shared" si="2"/>
        <v>3.9750000000000001</v>
      </c>
      <c r="J32" s="326">
        <f t="shared" si="4"/>
        <v>3.9750000000000001</v>
      </c>
      <c r="K32" s="326">
        <v>4.4000000000000004</v>
      </c>
      <c r="L32" s="324">
        <v>4.3</v>
      </c>
      <c r="M32" s="327">
        <f t="shared" si="0"/>
        <v>1.74</v>
      </c>
      <c r="N32" s="328">
        <v>4.2</v>
      </c>
      <c r="O32" s="329"/>
      <c r="P32" s="330"/>
      <c r="Q32" s="331"/>
    </row>
    <row r="33" spans="1:17" s="4" customFormat="1">
      <c r="A33" s="15">
        <v>16</v>
      </c>
      <c r="B33" s="21">
        <v>83451032010</v>
      </c>
      <c r="C33" s="74" t="s">
        <v>63</v>
      </c>
      <c r="D33" s="55">
        <v>3.8</v>
      </c>
      <c r="E33" s="55">
        <v>4</v>
      </c>
      <c r="F33" s="55">
        <v>4</v>
      </c>
      <c r="G33" s="55">
        <v>4.2</v>
      </c>
      <c r="H33" s="55">
        <v>4.5</v>
      </c>
      <c r="I33" s="80">
        <f t="shared" si="2"/>
        <v>4.0999999999999996</v>
      </c>
      <c r="J33" s="79">
        <f t="shared" si="4"/>
        <v>4.0999999999999996</v>
      </c>
      <c r="K33" s="79">
        <v>4</v>
      </c>
      <c r="L33" s="57">
        <v>4.5</v>
      </c>
      <c r="M33" s="77">
        <f t="shared" si="0"/>
        <v>1.7000000000000002</v>
      </c>
      <c r="N33" s="78">
        <f t="shared" si="3"/>
        <v>4.16</v>
      </c>
      <c r="O33" s="23"/>
      <c r="P33" s="22"/>
      <c r="Q33" s="20"/>
    </row>
    <row r="34" spans="1:17" s="4" customFormat="1">
      <c r="A34" s="15"/>
      <c r="B34" s="21">
        <v>83450872008</v>
      </c>
      <c r="C34" s="74" t="s">
        <v>159</v>
      </c>
      <c r="D34" s="56">
        <v>2.5</v>
      </c>
      <c r="E34" s="56">
        <v>3</v>
      </c>
      <c r="F34" s="56">
        <v>2.5</v>
      </c>
      <c r="G34" s="55">
        <v>2.5</v>
      </c>
      <c r="H34" s="55">
        <v>3</v>
      </c>
      <c r="I34" s="80">
        <f t="shared" ref="I34" si="12">(H34+G34+F34+E34+D34)/5</f>
        <v>2.7</v>
      </c>
      <c r="J34" s="79">
        <f t="shared" ref="J34" si="13">(D34+E34+F34+G34+H34)/5</f>
        <v>2.7</v>
      </c>
      <c r="K34" s="85">
        <v>3</v>
      </c>
      <c r="L34" s="57">
        <v>4</v>
      </c>
      <c r="M34" s="86">
        <f t="shared" ref="M34" si="14">((L34+K34)/2)*0.4</f>
        <v>1.4000000000000001</v>
      </c>
      <c r="N34" s="78">
        <f t="shared" ref="N34" si="15">(J34*0.6+M34)</f>
        <v>3.0200000000000005</v>
      </c>
      <c r="O34" s="23"/>
      <c r="P34" s="22"/>
      <c r="Q34" s="20"/>
    </row>
    <row r="35" spans="1:17" s="4" customFormat="1">
      <c r="A35" s="15">
        <v>17</v>
      </c>
      <c r="B35" s="21">
        <v>83450272010</v>
      </c>
      <c r="C35" s="74" t="s">
        <v>64</v>
      </c>
      <c r="D35" s="55">
        <v>4.7</v>
      </c>
      <c r="E35" s="55">
        <v>4.7</v>
      </c>
      <c r="F35" s="55">
        <v>4.7</v>
      </c>
      <c r="G35" s="55">
        <v>4.7</v>
      </c>
      <c r="H35" s="55">
        <f t="shared" si="1"/>
        <v>4.7</v>
      </c>
      <c r="I35" s="80">
        <f t="shared" si="2"/>
        <v>4.7</v>
      </c>
      <c r="J35" s="79">
        <f t="shared" si="4"/>
        <v>4.7</v>
      </c>
      <c r="K35" s="79">
        <v>4.7</v>
      </c>
      <c r="L35" s="56">
        <v>4.7</v>
      </c>
      <c r="M35" s="77">
        <f t="shared" si="0"/>
        <v>1.8800000000000001</v>
      </c>
      <c r="N35" s="78">
        <f t="shared" si="3"/>
        <v>4.7</v>
      </c>
      <c r="O35" s="23"/>
      <c r="P35" s="22"/>
      <c r="Q35" s="20"/>
    </row>
    <row r="36" spans="1:17" s="4" customFormat="1">
      <c r="A36" s="15">
        <v>18</v>
      </c>
      <c r="B36" s="21">
        <v>83450282010</v>
      </c>
      <c r="C36" s="74" t="s">
        <v>65</v>
      </c>
      <c r="D36" s="57">
        <v>4.7</v>
      </c>
      <c r="E36" s="55">
        <v>4.5</v>
      </c>
      <c r="F36" s="55">
        <v>4.8</v>
      </c>
      <c r="G36" s="55">
        <v>4.5</v>
      </c>
      <c r="H36" s="55">
        <f t="shared" si="1"/>
        <v>4.625</v>
      </c>
      <c r="I36" s="80">
        <f t="shared" si="2"/>
        <v>4.625</v>
      </c>
      <c r="J36" s="79">
        <f t="shared" si="4"/>
        <v>4.625</v>
      </c>
      <c r="K36" s="79">
        <v>4.4000000000000004</v>
      </c>
      <c r="L36" s="56">
        <v>4.2</v>
      </c>
      <c r="M36" s="77">
        <f t="shared" si="0"/>
        <v>1.7200000000000004</v>
      </c>
      <c r="N36" s="78">
        <f t="shared" si="3"/>
        <v>4.4950000000000001</v>
      </c>
      <c r="O36" s="23"/>
      <c r="P36" s="22"/>
      <c r="Q36" s="20"/>
    </row>
    <row r="37" spans="1:17" s="4" customFormat="1">
      <c r="A37" s="15">
        <v>19</v>
      </c>
      <c r="B37" s="21">
        <v>83451062010</v>
      </c>
      <c r="C37" s="74" t="s">
        <v>66</v>
      </c>
      <c r="D37" s="55">
        <v>3.8</v>
      </c>
      <c r="E37" s="55">
        <v>4</v>
      </c>
      <c r="F37" s="55">
        <v>4</v>
      </c>
      <c r="G37" s="55">
        <v>4.2</v>
      </c>
      <c r="H37" s="55">
        <f t="shared" si="1"/>
        <v>4</v>
      </c>
      <c r="I37" s="80">
        <f t="shared" si="2"/>
        <v>4</v>
      </c>
      <c r="J37" s="79">
        <f t="shared" si="4"/>
        <v>4</v>
      </c>
      <c r="K37" s="79">
        <v>4</v>
      </c>
      <c r="L37" s="56">
        <v>4.5</v>
      </c>
      <c r="M37" s="77">
        <f t="shared" si="0"/>
        <v>1.7000000000000002</v>
      </c>
      <c r="N37" s="78">
        <f t="shared" si="3"/>
        <v>4.0999999999999996</v>
      </c>
      <c r="O37" s="23"/>
      <c r="P37" s="22"/>
      <c r="Q37" s="20"/>
    </row>
    <row r="38" spans="1:17" s="213" customFormat="1">
      <c r="A38" s="210">
        <v>20</v>
      </c>
      <c r="B38" s="322">
        <v>83450362010</v>
      </c>
      <c r="C38" s="323" t="s">
        <v>67</v>
      </c>
      <c r="D38" s="324">
        <v>3.9</v>
      </c>
      <c r="E38" s="324">
        <v>4</v>
      </c>
      <c r="F38" s="324">
        <v>4</v>
      </c>
      <c r="G38" s="324">
        <v>4</v>
      </c>
      <c r="H38" s="324">
        <v>4.5</v>
      </c>
      <c r="I38" s="325">
        <f t="shared" si="2"/>
        <v>4.08</v>
      </c>
      <c r="J38" s="326">
        <f t="shared" si="4"/>
        <v>4.08</v>
      </c>
      <c r="K38" s="326">
        <v>4.4000000000000004</v>
      </c>
      <c r="L38" s="324">
        <v>4.3</v>
      </c>
      <c r="M38" s="327">
        <f t="shared" si="0"/>
        <v>1.74</v>
      </c>
      <c r="N38" s="328">
        <f t="shared" si="3"/>
        <v>4.1879999999999997</v>
      </c>
      <c r="O38" s="329"/>
      <c r="P38" s="330"/>
      <c r="Q38" s="331"/>
    </row>
    <row r="39" spans="1:17" s="4" customFormat="1">
      <c r="A39" s="15">
        <v>21</v>
      </c>
      <c r="B39" s="21">
        <v>83450422010</v>
      </c>
      <c r="C39" s="74" t="s">
        <v>68</v>
      </c>
      <c r="D39" s="55">
        <v>2.5</v>
      </c>
      <c r="E39" s="55">
        <v>3</v>
      </c>
      <c r="F39" s="55">
        <v>2.8</v>
      </c>
      <c r="G39" s="55">
        <v>3</v>
      </c>
      <c r="H39" s="55">
        <f t="shared" si="1"/>
        <v>2.8250000000000002</v>
      </c>
      <c r="I39" s="80">
        <f t="shared" si="2"/>
        <v>2.8250000000000002</v>
      </c>
      <c r="J39" s="79">
        <f t="shared" si="4"/>
        <v>2.8250000000000002</v>
      </c>
      <c r="K39" s="79">
        <v>3</v>
      </c>
      <c r="L39" s="56">
        <v>3.5</v>
      </c>
      <c r="M39" s="77">
        <f t="shared" si="0"/>
        <v>1.3</v>
      </c>
      <c r="N39" s="78">
        <f t="shared" si="3"/>
        <v>2.9950000000000001</v>
      </c>
      <c r="O39" s="23"/>
      <c r="P39" s="22"/>
      <c r="Q39" s="20"/>
    </row>
    <row r="40" spans="1:17" s="213" customFormat="1">
      <c r="A40" s="210">
        <v>22</v>
      </c>
      <c r="B40" s="322">
        <v>83401252009</v>
      </c>
      <c r="C40" s="323" t="s">
        <v>69</v>
      </c>
      <c r="D40" s="324">
        <v>3.9</v>
      </c>
      <c r="E40" s="324">
        <v>4</v>
      </c>
      <c r="F40" s="324">
        <v>4</v>
      </c>
      <c r="G40" s="324">
        <v>4</v>
      </c>
      <c r="H40" s="324">
        <f t="shared" si="1"/>
        <v>3.9750000000000001</v>
      </c>
      <c r="I40" s="325">
        <f t="shared" si="2"/>
        <v>3.9750000000000001</v>
      </c>
      <c r="J40" s="326">
        <f t="shared" si="4"/>
        <v>3.9750000000000001</v>
      </c>
      <c r="K40" s="326">
        <v>4.4000000000000004</v>
      </c>
      <c r="L40" s="324">
        <v>4.3</v>
      </c>
      <c r="M40" s="327">
        <f t="shared" si="0"/>
        <v>1.74</v>
      </c>
      <c r="N40" s="328">
        <v>4.2</v>
      </c>
      <c r="O40" s="329"/>
      <c r="P40" s="330"/>
      <c r="Q40" s="331"/>
    </row>
    <row r="41" spans="1:17" s="4" customFormat="1">
      <c r="A41" s="15">
        <v>23</v>
      </c>
      <c r="B41" s="21">
        <v>83401212010</v>
      </c>
      <c r="C41" s="74" t="s">
        <v>70</v>
      </c>
      <c r="D41" s="55">
        <v>2.5</v>
      </c>
      <c r="E41" s="55">
        <v>3</v>
      </c>
      <c r="F41" s="55">
        <v>2.8</v>
      </c>
      <c r="G41" s="55">
        <v>3</v>
      </c>
      <c r="H41" s="55">
        <f t="shared" si="1"/>
        <v>2.8250000000000002</v>
      </c>
      <c r="I41" s="80">
        <f t="shared" si="2"/>
        <v>2.8250000000000002</v>
      </c>
      <c r="J41" s="79">
        <f t="shared" si="4"/>
        <v>2.8250000000000002</v>
      </c>
      <c r="K41" s="79">
        <v>3</v>
      </c>
      <c r="L41" s="57">
        <v>3.5</v>
      </c>
      <c r="M41" s="77">
        <f t="shared" si="0"/>
        <v>1.3</v>
      </c>
      <c r="N41" s="78">
        <f t="shared" si="3"/>
        <v>2.9950000000000001</v>
      </c>
      <c r="O41" s="23"/>
      <c r="P41" s="22"/>
      <c r="Q41" s="20"/>
    </row>
    <row r="42" spans="1:17" s="4" customFormat="1">
      <c r="A42" s="15"/>
      <c r="B42" s="21">
        <v>83450842007</v>
      </c>
      <c r="C42" s="74" t="s">
        <v>160</v>
      </c>
      <c r="D42" s="55">
        <v>2.5</v>
      </c>
      <c r="E42" s="55">
        <v>3</v>
      </c>
      <c r="F42" s="55">
        <v>2.5</v>
      </c>
      <c r="G42" s="55">
        <v>2.8</v>
      </c>
      <c r="H42" s="55">
        <f t="shared" si="1"/>
        <v>2.7</v>
      </c>
      <c r="I42" s="80">
        <f t="shared" si="2"/>
        <v>2.7</v>
      </c>
      <c r="J42" s="79">
        <f t="shared" si="4"/>
        <v>2.7</v>
      </c>
      <c r="K42" s="79">
        <v>3</v>
      </c>
      <c r="L42" s="57"/>
      <c r="M42" s="77">
        <f t="shared" ref="M42" si="16">((L42+K42)/2)*0.4</f>
        <v>0.60000000000000009</v>
      </c>
      <c r="N42" s="78">
        <f t="shared" ref="N42" si="17">(J42*0.6+M42)</f>
        <v>2.2200000000000002</v>
      </c>
      <c r="O42" s="23"/>
      <c r="P42" s="22"/>
      <c r="Q42" s="20"/>
    </row>
    <row r="43" spans="1:17" s="4" customFormat="1">
      <c r="A43" s="15">
        <v>24</v>
      </c>
      <c r="B43" s="21">
        <v>83450952008</v>
      </c>
      <c r="C43" s="74" t="s">
        <v>71</v>
      </c>
      <c r="D43" s="56">
        <v>2.5</v>
      </c>
      <c r="E43" s="56">
        <v>3</v>
      </c>
      <c r="F43" s="56">
        <v>2.5</v>
      </c>
      <c r="G43" s="55">
        <v>2.5</v>
      </c>
      <c r="H43" s="55">
        <f t="shared" si="1"/>
        <v>2.625</v>
      </c>
      <c r="I43" s="80">
        <f t="shared" si="2"/>
        <v>2.625</v>
      </c>
      <c r="J43" s="79">
        <f t="shared" si="4"/>
        <v>2.625</v>
      </c>
      <c r="K43" s="79">
        <v>3</v>
      </c>
      <c r="L43" s="57">
        <v>4</v>
      </c>
      <c r="M43" s="77">
        <f t="shared" si="0"/>
        <v>1.4000000000000001</v>
      </c>
      <c r="N43" s="78">
        <f t="shared" si="3"/>
        <v>2.9750000000000001</v>
      </c>
      <c r="O43" s="23"/>
      <c r="P43" s="22"/>
      <c r="Q43" s="20"/>
    </row>
    <row r="44" spans="1:17" s="4" customFormat="1">
      <c r="A44" s="15">
        <v>25</v>
      </c>
      <c r="B44" s="21">
        <v>83401252010</v>
      </c>
      <c r="C44" s="74" t="s">
        <v>72</v>
      </c>
      <c r="D44" s="55">
        <v>2.5</v>
      </c>
      <c r="E44" s="55">
        <v>3</v>
      </c>
      <c r="F44" s="55">
        <v>2.8</v>
      </c>
      <c r="G44" s="55">
        <v>3</v>
      </c>
      <c r="H44" s="55">
        <f t="shared" si="1"/>
        <v>2.8250000000000002</v>
      </c>
      <c r="I44" s="80">
        <f t="shared" si="2"/>
        <v>2.8250000000000002</v>
      </c>
      <c r="J44" s="79">
        <f t="shared" si="4"/>
        <v>2.8250000000000002</v>
      </c>
      <c r="K44" s="79">
        <v>3</v>
      </c>
      <c r="L44" s="57">
        <v>3.5</v>
      </c>
      <c r="M44" s="77">
        <f t="shared" si="0"/>
        <v>1.3</v>
      </c>
      <c r="N44" s="78">
        <f t="shared" si="3"/>
        <v>2.9950000000000001</v>
      </c>
      <c r="O44" s="23"/>
      <c r="P44" s="22"/>
      <c r="Q44" s="20"/>
    </row>
    <row r="45" spans="1:17" s="24" customFormat="1" ht="14.25" customHeight="1">
      <c r="A45" s="88"/>
      <c r="B45" s="80">
        <v>83450492010</v>
      </c>
      <c r="C45" s="74" t="s">
        <v>73</v>
      </c>
      <c r="D45" s="57">
        <v>4.7</v>
      </c>
      <c r="E45" s="55">
        <v>4.5</v>
      </c>
      <c r="F45" s="55">
        <v>4.8</v>
      </c>
      <c r="G45" s="55">
        <v>4.5</v>
      </c>
      <c r="H45" s="119">
        <v>4.9000000000000004</v>
      </c>
      <c r="I45" s="4">
        <f t="shared" si="2"/>
        <v>4.68</v>
      </c>
      <c r="J45" s="79">
        <f t="shared" si="4"/>
        <v>4.68</v>
      </c>
      <c r="K45" s="79">
        <v>4.4000000000000004</v>
      </c>
      <c r="L45" s="57">
        <v>4.2</v>
      </c>
      <c r="M45" s="77">
        <f t="shared" si="0"/>
        <v>1.7200000000000004</v>
      </c>
      <c r="N45" s="78">
        <f t="shared" si="3"/>
        <v>4.5280000000000005</v>
      </c>
      <c r="O45" s="25"/>
      <c r="P45" s="25"/>
      <c r="Q45" s="25"/>
    </row>
    <row r="46" spans="1:17" s="24" customFormat="1" ht="14.25" customHeight="1">
      <c r="B46" s="320"/>
      <c r="C46" s="81"/>
      <c r="D46" s="56"/>
      <c r="E46" s="56"/>
      <c r="F46" s="56"/>
      <c r="G46" s="55"/>
      <c r="H46" s="55"/>
      <c r="I46" s="80"/>
      <c r="J46" s="79"/>
      <c r="K46" s="85"/>
      <c r="L46" s="57"/>
      <c r="M46" s="86"/>
      <c r="N46" s="78"/>
      <c r="O46" s="25"/>
      <c r="P46" s="25"/>
      <c r="Q46" s="25"/>
    </row>
    <row r="47" spans="1:17" s="24" customFormat="1" ht="14.25" customHeight="1">
      <c r="C47" s="81"/>
      <c r="D47" s="55"/>
      <c r="E47" s="55"/>
      <c r="F47" s="55"/>
      <c r="G47" s="55"/>
      <c r="H47" s="55"/>
      <c r="I47" s="80"/>
      <c r="J47" s="79"/>
      <c r="K47" s="85"/>
      <c r="L47" s="57"/>
      <c r="M47" s="86"/>
      <c r="N47" s="78"/>
      <c r="O47" s="25"/>
      <c r="P47" s="25"/>
      <c r="Q47" s="25"/>
    </row>
    <row r="48" spans="1:17" s="24" customFormat="1" ht="14.25" customHeight="1">
      <c r="C48" s="81"/>
      <c r="D48" s="82"/>
      <c r="E48" s="83"/>
      <c r="F48" s="83"/>
      <c r="G48" s="83"/>
      <c r="H48" s="84"/>
      <c r="I48" s="4"/>
      <c r="J48" s="85"/>
      <c r="K48" s="85"/>
      <c r="L48" s="82"/>
      <c r="M48" s="86"/>
      <c r="N48" s="87"/>
      <c r="O48" s="25"/>
      <c r="P48" s="25"/>
      <c r="Q48" s="25"/>
    </row>
    <row r="49" spans="1:17" s="24" customFormat="1" ht="12" customHeight="1">
      <c r="A49" s="48" t="s">
        <v>12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s="24" customFormat="1" ht="22.5" customHeight="1">
      <c r="C50" s="27"/>
      <c r="D50" s="39"/>
      <c r="E50" s="25"/>
      <c r="F50" s="25"/>
      <c r="G50" s="28"/>
      <c r="H50" s="25"/>
      <c r="I50" s="25"/>
      <c r="J50" s="28"/>
      <c r="K50" s="28"/>
      <c r="L50" s="26"/>
      <c r="M50" s="42"/>
      <c r="N50" s="29"/>
      <c r="O50" s="29"/>
    </row>
    <row r="51" spans="1:17" s="24" customFormat="1" ht="13.5" customHeight="1"/>
    <row r="52" spans="1:17" s="24" customFormat="1">
      <c r="D52" s="348" t="s">
        <v>16</v>
      </c>
      <c r="E52" s="348"/>
      <c r="F52" s="348"/>
      <c r="G52" s="348"/>
      <c r="H52" s="348"/>
      <c r="I52" s="348"/>
      <c r="J52" s="348"/>
      <c r="K52" s="348"/>
      <c r="L52" s="348"/>
    </row>
    <row r="54" spans="1:17">
      <c r="D54" s="4"/>
      <c r="E54" s="4"/>
      <c r="F54" s="4"/>
      <c r="G54" s="4"/>
      <c r="H54" s="4"/>
      <c r="I54" s="4"/>
    </row>
  </sheetData>
  <protectedRanges>
    <protectedRange password="E963" sqref="J17:K20 J21:K48" name="Fórmulas 1_1_1"/>
  </protectedRanges>
  <mergeCells count="18">
    <mergeCell ref="D52:L52"/>
    <mergeCell ref="C5:L5"/>
    <mergeCell ref="O6:Q6"/>
    <mergeCell ref="O8:Q8"/>
    <mergeCell ref="O12:Q12"/>
    <mergeCell ref="Q15:Q16"/>
    <mergeCell ref="L15:L16"/>
    <mergeCell ref="M15:M16"/>
    <mergeCell ref="N15:N16"/>
    <mergeCell ref="P15:P16"/>
    <mergeCell ref="J15:J16"/>
    <mergeCell ref="G6:H6"/>
    <mergeCell ref="G8:H8"/>
    <mergeCell ref="A15:A16"/>
    <mergeCell ref="B15:B16"/>
    <mergeCell ref="C15:C16"/>
    <mergeCell ref="D15:H15"/>
    <mergeCell ref="I15:I16"/>
  </mergeCells>
  <dataValidations count="7">
    <dataValidation allowBlank="1" showInputMessage="1" showErrorMessage="1" promptTitle="NOMBRE DEL CURSO" prompt="Ingrese el nombre del curso como aparece en plataforma" sqref="C8"/>
    <dataValidation type="textLength" allowBlank="1" showInputMessage="1" showErrorMessage="1" errorTitle="CODIGO ERRÓNEO" error="Recuerde que el código tiene siete digitos, debe ingresarlo como aparece en plataforma" promptTitle="CODIGO DEL CURSO" prompt="El código del curso debe contener siete dígitos, como aparece en plataforma" sqref="C10">
      <formula1>6</formula1>
      <formula2>7</formula2>
    </dataValidation>
    <dataValidation type="textLength" allowBlank="1" showInputMessage="1" showErrorMessage="1" errorTitle="CODIGO ERRÓNEO" error="Verifique el código ingresado, recuerde que tiene 12 dígitos con el 0 inicial, esta celda no admite valores de documento de identificación." promptTitle="CODIGO ESTUDIANTIL" prompt="Por favor digite el código del estudiante con el 0 inicial, esta celda solo permite el ingreso de los códigos completos, recuerde que tienen 12 dígitos" sqref="B29:B44">
      <formula1>11</formula1>
      <formula2>12</formula2>
    </dataValidation>
    <dataValidation type="decimal" allowBlank="1" showInputMessage="1" showErrorMessage="1" errorTitle="DATO INCORRECTO" error="Debe ingresar solo valores numéricos, si el estudiante no se presentó ingrese 0,0 para que la formula calcule correctamente" promptTitle="EVALUACIÓN PERMANENTE" prompt="Esta celda solo permite números, si el estudiante no presentó ingrese 0,0 para que la fórmula calcule correctamente" sqref="D17:H48">
      <formula1>0</formula1>
      <formula2>5</formula2>
    </dataValidation>
    <dataValidation type="list" allowBlank="1" showInputMessage="1" showErrorMessage="1" errorTitle="DATO NO VÁLIDO" error="Por favor seleccione la opción apropiada del listado" promptTitle="REPORTE DE NOVEDAD" prompt="Si entrega la nota del estudiante por medio de reporte de novedad, por favor indique con una X si el estudiante no aparece en su listado de plataforma ó CL si es estudiante por modalidad curso libre" sqref="Q17:Q44">
      <formula1>REPORTE</formula1>
    </dataValidation>
    <dataValidation type="decimal" allowBlank="1" showInputMessage="1" showErrorMessage="1" errorTitle="DATO ERRÓNEO" error="Debe ingresar solo valores numéricos, si el estudiante no se presentó ingrese 0,0 para que la formula calcule correctamente_x000a_" promptTitle="CONVOCATORIA 2" prompt="Esta celda solo permite números, si el estudiante no se presentó ingrese 0,0 para que la fórmula calcule correctamente_x000a_" sqref="O17:O44">
      <formula1>0</formula1>
      <formula2>5</formula2>
    </dataValidation>
    <dataValidation type="decimal" allowBlank="1" showInputMessage="1" showErrorMessage="1" errorTitle="DATO ERRÓNEO" error="Debe ingresar solo valores numéricos, si el estudiante no se presentó ingrese 0,0 para que la formula calcule correctamente_x000a_" promptTitle="CONVOCATORIA 1" prompt="Esta celda solo permite números, si el estudiante no se presentó ingrese 0,0 para que la fórmula calcule correctamente_x000a_" sqref="L17:L48">
      <formula1>0</formula1>
      <formula2>5</formula2>
    </dataValidation>
  </dataValidations>
  <hyperlinks>
    <hyperlink ref="O12" r:id="rId1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pensamiento</vt:lpstr>
      <vt:lpstr>pensamiento-borr</vt:lpstr>
      <vt:lpstr>didactica</vt:lpstr>
      <vt:lpstr>Hoja3</vt:lpstr>
      <vt:lpstr>PROYECTO1</vt:lpstr>
      <vt:lpstr>PROYECTO2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CREAD</dc:creator>
  <cp:lastModifiedBy>hammes reineth garavito suarez</cp:lastModifiedBy>
  <cp:lastPrinted>2014-03-26T18:58:18Z</cp:lastPrinted>
  <dcterms:created xsi:type="dcterms:W3CDTF">2008-10-25T15:12:33Z</dcterms:created>
  <dcterms:modified xsi:type="dcterms:W3CDTF">2015-06-20T19:46:14Z</dcterms:modified>
</cp:coreProperties>
</file>