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715" windowHeight="5445" firstSheet="4" activeTab="9"/>
  </bookViews>
  <sheets>
    <sheet name="bioccelular" sheetId="1" r:id="rId1"/>
    <sheet name="Pensamiento" sheetId="2" r:id="rId2"/>
    <sheet name="pensa" sheetId="4" r:id="rId3"/>
    <sheet name="GENETICA" sheetId="7" r:id="rId4"/>
    <sheet name="BOTANICA" sheetId="8" r:id="rId5"/>
    <sheet name="Hoja1" sheetId="9" r:id="rId6"/>
    <sheet name="Hoja2" sheetId="10" r:id="rId7"/>
    <sheet name="Hoja3" sheetId="11" r:id="rId8"/>
    <sheet name="Hoja4" sheetId="12" r:id="rId9"/>
    <sheet name="Hoja5" sheetId="13" r:id="rId10"/>
  </sheets>
  <externalReferences>
    <externalReference r:id="rId11"/>
  </externalReferences>
  <definedNames>
    <definedName name="PROGRAMAS">[1]riesgos!$A$1:$A$14</definedName>
    <definedName name="REPORTE">[1]riesgos!$E$1:$E$2</definedName>
    <definedName name="SEDE">[1]riesgos!$C$1:$C$4</definedName>
  </definedNames>
  <calcPr calcId="145621"/>
</workbook>
</file>

<file path=xl/calcChain.xml><?xml version="1.0" encoding="utf-8"?>
<calcChain xmlns="http://schemas.openxmlformats.org/spreadsheetml/2006/main">
  <c r="E13" i="13" l="1"/>
  <c r="F13" i="13"/>
  <c r="G13" i="13"/>
  <c r="H13" i="13"/>
  <c r="K13" i="13"/>
  <c r="E18" i="13"/>
  <c r="F18" i="13"/>
  <c r="G18" i="13"/>
  <c r="H18" i="13"/>
  <c r="K18" i="13"/>
  <c r="E19" i="13"/>
  <c r="F19" i="13"/>
  <c r="G19" i="13"/>
  <c r="H19" i="13"/>
  <c r="K19" i="13"/>
  <c r="E20" i="13"/>
  <c r="F20" i="13"/>
  <c r="G20" i="13"/>
  <c r="H20" i="13"/>
  <c r="K20" i="13"/>
  <c r="E17" i="13"/>
  <c r="G17" i="13"/>
  <c r="K16" i="13"/>
  <c r="H16" i="13"/>
  <c r="G16" i="13"/>
  <c r="F16" i="13"/>
  <c r="E16" i="13"/>
  <c r="K15" i="13"/>
  <c r="H15" i="13"/>
  <c r="G15" i="13"/>
  <c r="F15" i="13"/>
  <c r="E15" i="13"/>
  <c r="K14" i="13"/>
  <c r="H14" i="13"/>
  <c r="G14" i="13"/>
  <c r="F14" i="13"/>
  <c r="E14" i="13"/>
  <c r="G26" i="12"/>
  <c r="H25" i="12"/>
  <c r="G22" i="12"/>
  <c r="H21" i="12"/>
  <c r="F17" i="12"/>
  <c r="K14" i="12"/>
  <c r="K28" i="12"/>
  <c r="H28" i="12"/>
  <c r="G28" i="12"/>
  <c r="F28" i="12"/>
  <c r="E28" i="12"/>
  <c r="K27" i="12"/>
  <c r="H27" i="12"/>
  <c r="G27" i="12"/>
  <c r="F27" i="12"/>
  <c r="E27" i="12"/>
  <c r="K26" i="12"/>
  <c r="H26" i="12"/>
  <c r="E26" i="12"/>
  <c r="K25" i="12"/>
  <c r="E25" i="12"/>
  <c r="K24" i="12"/>
  <c r="H24" i="12"/>
  <c r="G24" i="12"/>
  <c r="F24" i="12"/>
  <c r="E24" i="12"/>
  <c r="K23" i="12"/>
  <c r="H23" i="12"/>
  <c r="G23" i="12"/>
  <c r="F23" i="12"/>
  <c r="E23" i="12"/>
  <c r="K22" i="12"/>
  <c r="H22" i="12"/>
  <c r="E22" i="12"/>
  <c r="K21" i="12"/>
  <c r="E21" i="12"/>
  <c r="K20" i="12"/>
  <c r="H20" i="12"/>
  <c r="G20" i="12"/>
  <c r="F20" i="12"/>
  <c r="E20" i="12"/>
  <c r="G17" i="12"/>
  <c r="K16" i="12"/>
  <c r="H16" i="12"/>
  <c r="G16" i="12"/>
  <c r="F16" i="12"/>
  <c r="E16" i="12"/>
  <c r="K15" i="12"/>
  <c r="H15" i="12"/>
  <c r="G15" i="12"/>
  <c r="F15" i="12"/>
  <c r="E15" i="12"/>
  <c r="G14" i="12"/>
  <c r="F14" i="12"/>
  <c r="E15" i="11"/>
  <c r="F15" i="11"/>
  <c r="G15" i="11"/>
  <c r="H15" i="11"/>
  <c r="K15" i="11"/>
  <c r="E16" i="11"/>
  <c r="F16" i="11"/>
  <c r="G16" i="11"/>
  <c r="H16" i="11"/>
  <c r="K16" i="11"/>
  <c r="E17" i="11"/>
  <c r="F17" i="11"/>
  <c r="G17" i="11"/>
  <c r="H17" i="11"/>
  <c r="K17" i="11"/>
  <c r="E20" i="11"/>
  <c r="F20" i="11"/>
  <c r="G20" i="11"/>
  <c r="H20" i="11"/>
  <c r="K20" i="11"/>
  <c r="E21" i="11"/>
  <c r="F21" i="11"/>
  <c r="G21" i="11"/>
  <c r="H21" i="11"/>
  <c r="K21" i="11"/>
  <c r="E22" i="11"/>
  <c r="F22" i="11"/>
  <c r="G22" i="11"/>
  <c r="H22" i="11"/>
  <c r="K22" i="11"/>
  <c r="E23" i="11"/>
  <c r="F23" i="11"/>
  <c r="G23" i="11"/>
  <c r="H23" i="11"/>
  <c r="K23" i="11"/>
  <c r="E24" i="11"/>
  <c r="F24" i="11"/>
  <c r="G24" i="11"/>
  <c r="H24" i="11"/>
  <c r="K24" i="11"/>
  <c r="E25" i="11"/>
  <c r="F25" i="11"/>
  <c r="G25" i="11"/>
  <c r="H25" i="11"/>
  <c r="K25" i="11"/>
  <c r="E26" i="11"/>
  <c r="F26" i="11"/>
  <c r="G26" i="11"/>
  <c r="H26" i="11"/>
  <c r="K26" i="11"/>
  <c r="E27" i="11"/>
  <c r="F27" i="11"/>
  <c r="G27" i="11"/>
  <c r="H27" i="11"/>
  <c r="K27" i="11"/>
  <c r="E28" i="11"/>
  <c r="F28" i="11"/>
  <c r="G28" i="11"/>
  <c r="H28" i="11"/>
  <c r="K28" i="11"/>
  <c r="K14" i="11"/>
  <c r="H14" i="11"/>
  <c r="G14" i="11"/>
  <c r="F14" i="11"/>
  <c r="E14" i="11"/>
  <c r="K13" i="11"/>
  <c r="H13" i="11"/>
  <c r="G13" i="11"/>
  <c r="F13" i="11"/>
  <c r="E13" i="11"/>
  <c r="K19" i="10"/>
  <c r="H19" i="10"/>
  <c r="G19" i="10"/>
  <c r="F19" i="10"/>
  <c r="E19" i="10"/>
  <c r="K18" i="10"/>
  <c r="H18" i="10"/>
  <c r="G18" i="10"/>
  <c r="F18" i="10"/>
  <c r="E18" i="10"/>
  <c r="K17" i="10"/>
  <c r="H17" i="10"/>
  <c r="G17" i="10"/>
  <c r="F17" i="10"/>
  <c r="E17" i="10"/>
  <c r="K16" i="10"/>
  <c r="H16" i="10"/>
  <c r="G16" i="10"/>
  <c r="F16" i="10"/>
  <c r="E16" i="10"/>
  <c r="H15" i="10"/>
  <c r="G15" i="10"/>
  <c r="F15" i="10"/>
  <c r="E15" i="10"/>
  <c r="K14" i="10"/>
  <c r="H14" i="10"/>
  <c r="G14" i="10"/>
  <c r="F14" i="10"/>
  <c r="E14" i="10"/>
  <c r="K13" i="10"/>
  <c r="H13" i="10"/>
  <c r="G13" i="10"/>
  <c r="F13" i="10"/>
  <c r="E13" i="10"/>
  <c r="E22" i="2"/>
  <c r="F22" i="2"/>
  <c r="G22" i="2"/>
  <c r="H22" i="2"/>
  <c r="K22" i="2"/>
  <c r="E23" i="2"/>
  <c r="F23" i="2"/>
  <c r="G23" i="2"/>
  <c r="H23" i="2"/>
  <c r="K23" i="2"/>
  <c r="E24" i="2"/>
  <c r="F24" i="2"/>
  <c r="G24" i="2"/>
  <c r="H24" i="2"/>
  <c r="K24" i="2"/>
  <c r="K25" i="2"/>
  <c r="E26" i="2"/>
  <c r="F26" i="2"/>
  <c r="G26" i="2"/>
  <c r="H26" i="2"/>
  <c r="K26" i="2"/>
  <c r="E27" i="2"/>
  <c r="F27" i="2"/>
  <c r="G27" i="2"/>
  <c r="H27" i="2"/>
  <c r="K27" i="2"/>
  <c r="E28" i="2"/>
  <c r="F28" i="2"/>
  <c r="G28" i="2"/>
  <c r="H28" i="2"/>
  <c r="K28" i="2"/>
  <c r="K21" i="2"/>
  <c r="H21" i="2"/>
  <c r="G21" i="2"/>
  <c r="F21" i="2"/>
  <c r="E21" i="2"/>
  <c r="K20" i="2"/>
  <c r="K19" i="2"/>
  <c r="H19" i="2"/>
  <c r="G19" i="2"/>
  <c r="F19" i="2"/>
  <c r="E19" i="2"/>
  <c r="K18" i="2"/>
  <c r="H18" i="2"/>
  <c r="G18" i="2"/>
  <c r="F18" i="2"/>
  <c r="E18" i="2"/>
  <c r="K17" i="2"/>
  <c r="H17" i="2"/>
  <c r="G17" i="2"/>
  <c r="F17" i="2"/>
  <c r="E17" i="2"/>
  <c r="K16" i="2"/>
  <c r="H16" i="2"/>
  <c r="G16" i="2"/>
  <c r="F16" i="2"/>
  <c r="E16" i="2"/>
  <c r="K15" i="2"/>
  <c r="H15" i="2"/>
  <c r="G15" i="2"/>
  <c r="F15" i="2"/>
  <c r="E15" i="2"/>
  <c r="K14" i="2"/>
  <c r="H14" i="2"/>
  <c r="G14" i="2"/>
  <c r="F14" i="2"/>
  <c r="E14" i="2"/>
  <c r="K13" i="2"/>
  <c r="H13" i="2"/>
  <c r="G13" i="2"/>
  <c r="F13" i="2"/>
  <c r="E13" i="2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9" i="7"/>
  <c r="H33" i="7"/>
  <c r="K17" i="13" l="1"/>
  <c r="F17" i="13"/>
  <c r="H17" i="13"/>
  <c r="H17" i="12"/>
  <c r="F21" i="12"/>
  <c r="F25" i="12"/>
  <c r="K13" i="12"/>
  <c r="H14" i="12"/>
  <c r="E17" i="12"/>
  <c r="K17" i="12"/>
  <c r="G21" i="12"/>
  <c r="F22" i="12"/>
  <c r="G25" i="12"/>
  <c r="F26" i="12"/>
  <c r="E14" i="12"/>
  <c r="K14" i="9"/>
  <c r="K15" i="9"/>
  <c r="K16" i="9"/>
  <c r="K17" i="9"/>
  <c r="K18" i="9"/>
  <c r="K19" i="9"/>
  <c r="K20" i="9"/>
  <c r="K21" i="9"/>
  <c r="K13" i="9"/>
  <c r="E14" i="9"/>
  <c r="F14" i="9"/>
  <c r="G14" i="9"/>
  <c r="H14" i="9"/>
  <c r="E15" i="9"/>
  <c r="F15" i="9"/>
  <c r="G15" i="9"/>
  <c r="H15" i="9"/>
  <c r="E16" i="9"/>
  <c r="F16" i="9"/>
  <c r="G16" i="9"/>
  <c r="H16" i="9"/>
  <c r="E17" i="9"/>
  <c r="F17" i="9"/>
  <c r="G17" i="9"/>
  <c r="H17" i="9"/>
  <c r="E18" i="9"/>
  <c r="F18" i="9"/>
  <c r="G18" i="9"/>
  <c r="H18" i="9"/>
  <c r="E19" i="9"/>
  <c r="F19" i="9"/>
  <c r="G19" i="9"/>
  <c r="H19" i="9"/>
  <c r="E20" i="9"/>
  <c r="F20" i="9"/>
  <c r="G20" i="9"/>
  <c r="H20" i="9"/>
  <c r="E21" i="9"/>
  <c r="F21" i="9"/>
  <c r="G21" i="9"/>
  <c r="H21" i="9"/>
  <c r="H13" i="9"/>
  <c r="G13" i="9"/>
  <c r="F13" i="9"/>
  <c r="E13" i="9"/>
  <c r="J12" i="8" l="1"/>
  <c r="J10" i="8"/>
  <c r="J11" i="8"/>
  <c r="J13" i="8"/>
  <c r="J14" i="8"/>
  <c r="J15" i="8"/>
  <c r="J16" i="8"/>
  <c r="J17" i="8"/>
  <c r="J9" i="8"/>
  <c r="I10" i="8"/>
  <c r="I11" i="8"/>
  <c r="I12" i="8"/>
  <c r="I13" i="8"/>
  <c r="I14" i="8"/>
  <c r="I15" i="8"/>
  <c r="I16" i="8"/>
  <c r="I17" i="8"/>
  <c r="I9" i="8"/>
  <c r="I21" i="4"/>
  <c r="H22" i="4"/>
  <c r="I15" i="4"/>
  <c r="H30" i="7"/>
  <c r="H31" i="7"/>
  <c r="H32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E33" i="7" s="1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AK16" i="8" l="1"/>
  <c r="AP9" i="7"/>
  <c r="AP10" i="7"/>
  <c r="AP11" i="7"/>
  <c r="AP12" i="7"/>
  <c r="AP13" i="7"/>
  <c r="AP14" i="7"/>
  <c r="AP15" i="7"/>
  <c r="AP16" i="7"/>
  <c r="AP17" i="7"/>
  <c r="AP18" i="7"/>
  <c r="AP19" i="7"/>
  <c r="AP20" i="7"/>
  <c r="AP21" i="7"/>
  <c r="AP22" i="7"/>
  <c r="AP23" i="7"/>
  <c r="AP24" i="7"/>
  <c r="AP25" i="7"/>
  <c r="AP26" i="7"/>
  <c r="AP27" i="7"/>
  <c r="AP28" i="7"/>
  <c r="AP29" i="7"/>
  <c r="AP30" i="7"/>
  <c r="AP31" i="7"/>
  <c r="AP32" i="7"/>
  <c r="AP33" i="7"/>
  <c r="AP34" i="7"/>
  <c r="AP35" i="7"/>
  <c r="AP36" i="7"/>
  <c r="AP37" i="7"/>
  <c r="AP38" i="7"/>
  <c r="AP39" i="7"/>
  <c r="AP40" i="7"/>
  <c r="AP41" i="7"/>
  <c r="AP42" i="7"/>
  <c r="AP43" i="7"/>
  <c r="AP44" i="7"/>
  <c r="AP45" i="7"/>
  <c r="AP46" i="7"/>
  <c r="AP47" i="7"/>
  <c r="AP8" i="7"/>
  <c r="AJ9" i="7"/>
  <c r="AJ10" i="7"/>
  <c r="AJ11" i="7"/>
  <c r="AJ12" i="7"/>
  <c r="AJ13" i="7"/>
  <c r="AJ14" i="7"/>
  <c r="AJ15" i="7"/>
  <c r="AJ16" i="7"/>
  <c r="AJ17" i="7"/>
  <c r="AJ18" i="7"/>
  <c r="AJ19" i="7"/>
  <c r="AJ20" i="7"/>
  <c r="AJ21" i="7"/>
  <c r="AJ22" i="7"/>
  <c r="AJ23" i="7"/>
  <c r="AJ24" i="7"/>
  <c r="AJ25" i="7"/>
  <c r="AJ26" i="7"/>
  <c r="AJ27" i="7"/>
  <c r="AJ28" i="7"/>
  <c r="AJ29" i="7"/>
  <c r="AJ30" i="7"/>
  <c r="AJ31" i="7"/>
  <c r="AJ32" i="7"/>
  <c r="AJ33" i="7"/>
  <c r="AJ34" i="7"/>
  <c r="AJ35" i="7"/>
  <c r="AJ36" i="7"/>
  <c r="AJ37" i="7"/>
  <c r="AJ38" i="7"/>
  <c r="AJ39" i="7"/>
  <c r="AJ40" i="7"/>
  <c r="AJ41" i="7"/>
  <c r="AJ42" i="7"/>
  <c r="AJ43" i="7"/>
  <c r="AJ44" i="7"/>
  <c r="AJ45" i="7"/>
  <c r="AJ46" i="7"/>
  <c r="AJ47" i="7"/>
  <c r="AJ8" i="7"/>
  <c r="AD9" i="7"/>
  <c r="AD10" i="7"/>
  <c r="AD11" i="7"/>
  <c r="AD12" i="7"/>
  <c r="AD13" i="7"/>
  <c r="AD14" i="7"/>
  <c r="AD1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47" i="7"/>
  <c r="AD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8" i="7"/>
  <c r="R9" i="7"/>
  <c r="R10" i="7"/>
  <c r="R11" i="7"/>
  <c r="R12" i="7"/>
  <c r="E12" i="7" s="1"/>
  <c r="R13" i="7"/>
  <c r="E13" i="7" s="1"/>
  <c r="R14" i="7"/>
  <c r="E14" i="7" s="1"/>
  <c r="R15" i="7"/>
  <c r="E15" i="7" s="1"/>
  <c r="R16" i="7"/>
  <c r="E16" i="7" s="1"/>
  <c r="R17" i="7"/>
  <c r="E17" i="7" s="1"/>
  <c r="R18" i="7"/>
  <c r="E18" i="7" s="1"/>
  <c r="R19" i="7"/>
  <c r="E19" i="7" s="1"/>
  <c r="R20" i="7"/>
  <c r="E20" i="7" s="1"/>
  <c r="R21" i="7"/>
  <c r="E21" i="7" s="1"/>
  <c r="R22" i="7"/>
  <c r="E22" i="7" s="1"/>
  <c r="R23" i="7"/>
  <c r="E23" i="7" s="1"/>
  <c r="R24" i="7"/>
  <c r="E24" i="7" s="1"/>
  <c r="R25" i="7"/>
  <c r="E25" i="7" s="1"/>
  <c r="R26" i="7"/>
  <c r="E26" i="7" s="1"/>
  <c r="R27" i="7"/>
  <c r="E27" i="7" s="1"/>
  <c r="R28" i="7"/>
  <c r="E28" i="7" s="1"/>
  <c r="R29" i="7"/>
  <c r="E29" i="7" s="1"/>
  <c r="R30" i="7"/>
  <c r="R31" i="7"/>
  <c r="R32" i="7"/>
  <c r="E32" i="7" s="1"/>
  <c r="R33" i="7"/>
  <c r="R34" i="7"/>
  <c r="E34" i="7" s="1"/>
  <c r="R35" i="7"/>
  <c r="E35" i="7" s="1"/>
  <c r="R36" i="7"/>
  <c r="E36" i="7" s="1"/>
  <c r="R37" i="7"/>
  <c r="E37" i="7" s="1"/>
  <c r="R38" i="7"/>
  <c r="E38" i="7" s="1"/>
  <c r="R39" i="7"/>
  <c r="E39" i="7" s="1"/>
  <c r="R40" i="7"/>
  <c r="E40" i="7" s="1"/>
  <c r="R41" i="7"/>
  <c r="E41" i="7" s="1"/>
  <c r="R42" i="7"/>
  <c r="E42" i="7" s="1"/>
  <c r="R43" i="7"/>
  <c r="E43" i="7" s="1"/>
  <c r="R44" i="7"/>
  <c r="E44" i="7" s="1"/>
  <c r="R45" i="7"/>
  <c r="R46" i="7"/>
  <c r="E46" i="7" s="1"/>
  <c r="R47" i="7"/>
  <c r="E47" i="7" s="1"/>
  <c r="R8" i="7"/>
  <c r="E30" i="7" l="1"/>
  <c r="E31" i="7"/>
  <c r="AQ19" i="8"/>
  <c r="AK19" i="8"/>
  <c r="AE19" i="8"/>
  <c r="Y19" i="8"/>
  <c r="S19" i="8"/>
  <c r="M19" i="8"/>
  <c r="I19" i="8"/>
  <c r="AQ18" i="8"/>
  <c r="AK18" i="8"/>
  <c r="AE18" i="8"/>
  <c r="Y18" i="8"/>
  <c r="S18" i="8"/>
  <c r="M18" i="8"/>
  <c r="I18" i="8"/>
  <c r="AQ17" i="8"/>
  <c r="AK17" i="8"/>
  <c r="AE17" i="8"/>
  <c r="Y17" i="8"/>
  <c r="S17" i="8"/>
  <c r="M17" i="8"/>
  <c r="AQ16" i="8"/>
  <c r="AE16" i="8"/>
  <c r="Y16" i="8"/>
  <c r="S16" i="8"/>
  <c r="M16" i="8"/>
  <c r="AQ15" i="8"/>
  <c r="AK15" i="8"/>
  <c r="AE15" i="8"/>
  <c r="Y15" i="8"/>
  <c r="S15" i="8"/>
  <c r="M15" i="8"/>
  <c r="AQ14" i="8"/>
  <c r="AK14" i="8"/>
  <c r="AE14" i="8"/>
  <c r="Y14" i="8"/>
  <c r="S14" i="8"/>
  <c r="M14" i="8"/>
  <c r="AQ13" i="8"/>
  <c r="AK13" i="8"/>
  <c r="AE13" i="8"/>
  <c r="Y13" i="8"/>
  <c r="S13" i="8"/>
  <c r="M13" i="8"/>
  <c r="AQ12" i="8"/>
  <c r="AK12" i="8"/>
  <c r="AE12" i="8"/>
  <c r="Y12" i="8"/>
  <c r="S12" i="8"/>
  <c r="M12" i="8"/>
  <c r="AQ11" i="8"/>
  <c r="AK11" i="8"/>
  <c r="AE11" i="8"/>
  <c r="Y11" i="8"/>
  <c r="S11" i="8"/>
  <c r="M11" i="8"/>
  <c r="AQ10" i="8"/>
  <c r="AK10" i="8"/>
  <c r="AE10" i="8"/>
  <c r="Y10" i="8"/>
  <c r="S10" i="8"/>
  <c r="M10" i="8"/>
  <c r="AQ9" i="8"/>
  <c r="AK9" i="8"/>
  <c r="AE9" i="8"/>
  <c r="Y9" i="8"/>
  <c r="S9" i="8"/>
  <c r="M9" i="8"/>
  <c r="AQ8" i="8"/>
  <c r="AK8" i="8"/>
  <c r="AE8" i="8"/>
  <c r="Y8" i="8"/>
  <c r="S8" i="8"/>
  <c r="M8" i="8"/>
  <c r="I8" i="8"/>
  <c r="E45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L11" i="7"/>
  <c r="E11" i="7" s="1"/>
  <c r="H11" i="7"/>
  <c r="L10" i="7"/>
  <c r="E10" i="7" s="1"/>
  <c r="H10" i="7"/>
  <c r="L9" i="7"/>
  <c r="E9" i="7" s="1"/>
  <c r="H9" i="7"/>
  <c r="L8" i="7"/>
  <c r="E8" i="7" s="1"/>
  <c r="H8" i="7"/>
  <c r="E17" i="8" l="1"/>
  <c r="E10" i="8"/>
  <c r="E14" i="8"/>
  <c r="E9" i="8"/>
  <c r="E13" i="8"/>
  <c r="E12" i="8"/>
  <c r="E16" i="8"/>
  <c r="E19" i="8"/>
  <c r="J19" i="8" s="1"/>
  <c r="E11" i="8"/>
  <c r="E15" i="8"/>
  <c r="E18" i="8"/>
  <c r="J18" i="8" s="1"/>
  <c r="E8" i="8"/>
  <c r="J8" i="8" s="1"/>
  <c r="I8" i="7"/>
  <c r="AQ20" i="1"/>
  <c r="AQ9" i="1"/>
  <c r="AQ10" i="1"/>
  <c r="AQ11" i="1"/>
  <c r="AQ12" i="1"/>
  <c r="AQ13" i="1"/>
  <c r="AQ14" i="1"/>
  <c r="AQ15" i="1"/>
  <c r="AQ16" i="1"/>
  <c r="AQ17" i="1"/>
  <c r="AQ18" i="1"/>
  <c r="AQ19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2" i="1"/>
  <c r="AQ43" i="1"/>
  <c r="AQ44" i="1"/>
  <c r="AQ45" i="1"/>
  <c r="AQ46" i="1"/>
  <c r="AQ41" i="1"/>
  <c r="AQ47" i="1"/>
  <c r="AQ48" i="1"/>
  <c r="AQ49" i="1"/>
  <c r="AQ8" i="1"/>
  <c r="M9" i="4" l="1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Q9" i="4"/>
  <c r="AQ10" i="4"/>
  <c r="AQ11" i="4"/>
  <c r="AQ12" i="4"/>
  <c r="AQ13" i="4"/>
  <c r="AQ14" i="4"/>
  <c r="AQ15" i="4"/>
  <c r="AQ16" i="4"/>
  <c r="AQ17" i="4"/>
  <c r="AQ18" i="4"/>
  <c r="AQ19" i="4"/>
  <c r="AQ20" i="4"/>
  <c r="AQ21" i="4"/>
  <c r="AQ22" i="4"/>
  <c r="AQ23" i="4"/>
  <c r="AQ24" i="4"/>
  <c r="AQ25" i="4"/>
  <c r="AQ26" i="4"/>
  <c r="AQ27" i="4"/>
  <c r="AQ28" i="4"/>
  <c r="AQ29" i="4"/>
  <c r="AQ30" i="4"/>
  <c r="AQ31" i="4"/>
  <c r="AQ8" i="4"/>
  <c r="AK8" i="4"/>
  <c r="AE8" i="4"/>
  <c r="Y8" i="4"/>
  <c r="S8" i="4"/>
  <c r="M8" i="4"/>
  <c r="AE11" i="4"/>
  <c r="AE31" i="4"/>
  <c r="H31" i="4"/>
  <c r="AE30" i="4"/>
  <c r="H30" i="4"/>
  <c r="AE29" i="4"/>
  <c r="H29" i="4"/>
  <c r="AE28" i="4"/>
  <c r="H28" i="4"/>
  <c r="AE27" i="4"/>
  <c r="H27" i="4"/>
  <c r="AE26" i="4"/>
  <c r="H26" i="4"/>
  <c r="AE25" i="4"/>
  <c r="H25" i="4"/>
  <c r="H24" i="4"/>
  <c r="AE23" i="4"/>
  <c r="H23" i="4"/>
  <c r="AE21" i="4"/>
  <c r="H21" i="4"/>
  <c r="AE20" i="4"/>
  <c r="H20" i="4"/>
  <c r="AE19" i="4"/>
  <c r="H19" i="4"/>
  <c r="AE18" i="4"/>
  <c r="H18" i="4"/>
  <c r="AE17" i="4"/>
  <c r="H17" i="4"/>
  <c r="AE16" i="4"/>
  <c r="H16" i="4"/>
  <c r="AE15" i="4"/>
  <c r="H15" i="4"/>
  <c r="AE14" i="4"/>
  <c r="H14" i="4"/>
  <c r="AE13" i="4"/>
  <c r="H13" i="4"/>
  <c r="AE12" i="4"/>
  <c r="H12" i="4"/>
  <c r="H11" i="4"/>
  <c r="AE10" i="4"/>
  <c r="H10" i="4"/>
  <c r="AE9" i="4"/>
  <c r="H9" i="4"/>
  <c r="H8" i="4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2" i="1"/>
  <c r="H43" i="1"/>
  <c r="H44" i="1"/>
  <c r="H45" i="1"/>
  <c r="H46" i="1"/>
  <c r="H41" i="1"/>
  <c r="H47" i="1"/>
  <c r="H48" i="1"/>
  <c r="M41" i="1"/>
  <c r="S41" i="1"/>
  <c r="Y41" i="1"/>
  <c r="AE41" i="1"/>
  <c r="AK41" i="1"/>
  <c r="M47" i="1"/>
  <c r="S47" i="1"/>
  <c r="Y47" i="1"/>
  <c r="AE47" i="1"/>
  <c r="AK47" i="1"/>
  <c r="M48" i="1"/>
  <c r="S48" i="1"/>
  <c r="Y48" i="1"/>
  <c r="AE48" i="1"/>
  <c r="AK48" i="1"/>
  <c r="M49" i="1"/>
  <c r="S49" i="1"/>
  <c r="Y49" i="1"/>
  <c r="AE49" i="1"/>
  <c r="AK49" i="1"/>
  <c r="AK20" i="1"/>
  <c r="AE20" i="1"/>
  <c r="Y20" i="1"/>
  <c r="S20" i="1"/>
  <c r="S9" i="1"/>
  <c r="H8" i="1"/>
  <c r="M35" i="1"/>
  <c r="S35" i="1"/>
  <c r="Y35" i="1"/>
  <c r="AE35" i="1"/>
  <c r="AK35" i="1"/>
  <c r="M36" i="1"/>
  <c r="S36" i="1"/>
  <c r="Y36" i="1"/>
  <c r="AE36" i="1"/>
  <c r="AK36" i="1"/>
  <c r="M37" i="1"/>
  <c r="S37" i="1"/>
  <c r="Y37" i="1"/>
  <c r="AE37" i="1"/>
  <c r="AK37" i="1"/>
  <c r="M38" i="1"/>
  <c r="S38" i="1"/>
  <c r="Y38" i="1"/>
  <c r="AE38" i="1"/>
  <c r="AK38" i="1"/>
  <c r="M39" i="1"/>
  <c r="S39" i="1"/>
  <c r="Y39" i="1"/>
  <c r="AE39" i="1"/>
  <c r="AK39" i="1"/>
  <c r="M40" i="1"/>
  <c r="S40" i="1"/>
  <c r="Y40" i="1"/>
  <c r="AE40" i="1"/>
  <c r="AK40" i="1"/>
  <c r="M42" i="1"/>
  <c r="S42" i="1"/>
  <c r="Y42" i="1"/>
  <c r="AE42" i="1"/>
  <c r="AK42" i="1"/>
  <c r="M43" i="1"/>
  <c r="S43" i="1"/>
  <c r="Y43" i="1"/>
  <c r="AE43" i="1"/>
  <c r="AK43" i="1"/>
  <c r="M44" i="1"/>
  <c r="S44" i="1"/>
  <c r="Y44" i="1"/>
  <c r="AK44" i="1"/>
  <c r="M45" i="1"/>
  <c r="S45" i="1"/>
  <c r="Y45" i="1"/>
  <c r="AE45" i="1"/>
  <c r="AK45" i="1"/>
  <c r="M46" i="1"/>
  <c r="S46" i="1"/>
  <c r="Y46" i="1"/>
  <c r="AE46" i="1"/>
  <c r="AK46" i="1"/>
  <c r="AK9" i="1"/>
  <c r="AK10" i="1"/>
  <c r="AK11" i="1"/>
  <c r="AK12" i="1"/>
  <c r="AK13" i="1"/>
  <c r="AK14" i="1"/>
  <c r="AK15" i="1"/>
  <c r="AK16" i="1"/>
  <c r="AK17" i="1"/>
  <c r="AK18" i="1"/>
  <c r="AK19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8" i="1"/>
  <c r="AE9" i="1"/>
  <c r="AE10" i="1"/>
  <c r="AE12" i="1"/>
  <c r="AE13" i="1"/>
  <c r="AE14" i="1"/>
  <c r="AE15" i="1"/>
  <c r="AE16" i="1"/>
  <c r="AE17" i="1"/>
  <c r="AE18" i="1"/>
  <c r="AE19" i="1"/>
  <c r="AE21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8" i="1"/>
  <c r="Y9" i="1"/>
  <c r="Y10" i="1"/>
  <c r="Y11" i="1"/>
  <c r="Y12" i="1"/>
  <c r="Y13" i="1"/>
  <c r="Y14" i="1"/>
  <c r="Y15" i="1"/>
  <c r="Y16" i="1"/>
  <c r="Y17" i="1"/>
  <c r="Y18" i="1"/>
  <c r="Y19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8" i="1"/>
  <c r="S10" i="1"/>
  <c r="S11" i="1"/>
  <c r="S12" i="1"/>
  <c r="S13" i="1"/>
  <c r="S15" i="1"/>
  <c r="S16" i="1"/>
  <c r="S17" i="1"/>
  <c r="S18" i="1"/>
  <c r="S19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8" i="1"/>
  <c r="E9" i="1" l="1"/>
  <c r="I9" i="1" s="1"/>
  <c r="E30" i="1"/>
  <c r="I30" i="1" s="1"/>
  <c r="E25" i="1"/>
  <c r="I25" i="1" s="1"/>
  <c r="E27" i="4"/>
  <c r="I27" i="4" s="1"/>
  <c r="K27" i="4" s="1"/>
  <c r="E22" i="4"/>
  <c r="I22" i="4" s="1"/>
  <c r="E10" i="4"/>
  <c r="I10" i="4" s="1"/>
  <c r="E8" i="4"/>
  <c r="I8" i="4" s="1"/>
  <c r="E29" i="4"/>
  <c r="I29" i="4" s="1"/>
  <c r="E25" i="4"/>
  <c r="I25" i="4" s="1"/>
  <c r="E21" i="4"/>
  <c r="E17" i="4"/>
  <c r="E13" i="4"/>
  <c r="E9" i="4"/>
  <c r="E26" i="4"/>
  <c r="I26" i="4" s="1"/>
  <c r="E18" i="4"/>
  <c r="E43" i="1"/>
  <c r="I43" i="1" s="1"/>
  <c r="E28" i="4"/>
  <c r="I28" i="4" s="1"/>
  <c r="E24" i="4"/>
  <c r="E20" i="4"/>
  <c r="E16" i="4"/>
  <c r="I16" i="4" s="1"/>
  <c r="E12" i="4"/>
  <c r="I12" i="4" s="1"/>
  <c r="E15" i="1"/>
  <c r="I15" i="1" s="1"/>
  <c r="K15" i="1" s="1"/>
  <c r="E49" i="1"/>
  <c r="I49" i="1" s="1"/>
  <c r="E30" i="4"/>
  <c r="I30" i="4" s="1"/>
  <c r="E14" i="4"/>
  <c r="I14" i="4" s="1"/>
  <c r="I17" i="4"/>
  <c r="E31" i="4"/>
  <c r="I31" i="4" s="1"/>
  <c r="E23" i="4"/>
  <c r="I23" i="4" s="1"/>
  <c r="E19" i="4"/>
  <c r="E15" i="4"/>
  <c r="E11" i="4"/>
  <c r="I11" i="4" s="1"/>
  <c r="I20" i="4"/>
  <c r="I9" i="4"/>
  <c r="I24" i="4"/>
  <c r="I19" i="4"/>
  <c r="I18" i="4"/>
  <c r="I13" i="4"/>
  <c r="E39" i="1"/>
  <c r="I39" i="1" s="1"/>
  <c r="K39" i="1" s="1"/>
  <c r="E18" i="1"/>
  <c r="I18" i="1" s="1"/>
  <c r="K18" i="1" s="1"/>
  <c r="E38" i="1"/>
  <c r="I38" i="1" s="1"/>
  <c r="E20" i="1"/>
  <c r="I20" i="1" s="1"/>
  <c r="E16" i="1"/>
  <c r="I16" i="1" s="1"/>
  <c r="K16" i="1" s="1"/>
  <c r="E47" i="1"/>
  <c r="I47" i="1" s="1"/>
  <c r="K47" i="1" s="1"/>
  <c r="E46" i="1"/>
  <c r="I46" i="1" s="1"/>
  <c r="E45" i="1"/>
  <c r="I45" i="1" s="1"/>
  <c r="E44" i="1"/>
  <c r="I44" i="1" s="1"/>
  <c r="E42" i="1"/>
  <c r="I42" i="1" s="1"/>
  <c r="E41" i="1"/>
  <c r="I41" i="1" s="1"/>
  <c r="E40" i="1"/>
  <c r="I40" i="1" s="1"/>
  <c r="E37" i="1"/>
  <c r="I37" i="1" s="1"/>
  <c r="E36" i="1"/>
  <c r="I36" i="1" s="1"/>
  <c r="K36" i="1" s="1"/>
  <c r="E35" i="1"/>
  <c r="I35" i="1" s="1"/>
  <c r="E34" i="1"/>
  <c r="I34" i="1" s="1"/>
  <c r="E33" i="1"/>
  <c r="I33" i="1" s="1"/>
  <c r="E32" i="1"/>
  <c r="I32" i="1" s="1"/>
  <c r="E31" i="1"/>
  <c r="I31" i="1" s="1"/>
  <c r="E29" i="1"/>
  <c r="I29" i="1" s="1"/>
  <c r="E28" i="1"/>
  <c r="I28" i="1" s="1"/>
  <c r="E27" i="1"/>
  <c r="I27" i="1" s="1"/>
  <c r="E26" i="1"/>
  <c r="I26" i="1" s="1"/>
  <c r="E24" i="1"/>
  <c r="I24" i="1" s="1"/>
  <c r="E23" i="1"/>
  <c r="I23" i="1" s="1"/>
  <c r="K23" i="1" s="1"/>
  <c r="E22" i="1"/>
  <c r="I22" i="1" s="1"/>
  <c r="E21" i="1"/>
  <c r="I21" i="1" s="1"/>
  <c r="E19" i="1"/>
  <c r="I19" i="1" s="1"/>
  <c r="E17" i="1"/>
  <c r="I17" i="1" s="1"/>
  <c r="K17" i="1" s="1"/>
  <c r="E14" i="1"/>
  <c r="I14" i="1" s="1"/>
  <c r="E13" i="1"/>
  <c r="I13" i="1" s="1"/>
  <c r="K13" i="1" s="1"/>
  <c r="E12" i="1"/>
  <c r="I12" i="1" s="1"/>
  <c r="E11" i="1"/>
  <c r="I11" i="1" s="1"/>
  <c r="K11" i="1" s="1"/>
  <c r="E10" i="1"/>
  <c r="I10" i="1" s="1"/>
  <c r="E8" i="1"/>
  <c r="I8" i="1" s="1"/>
</calcChain>
</file>

<file path=xl/sharedStrings.xml><?xml version="1.0" encoding="utf-8"?>
<sst xmlns="http://schemas.openxmlformats.org/spreadsheetml/2006/main" count="581" uniqueCount="186">
  <si>
    <t>C.C.</t>
  </si>
  <si>
    <t>C1</t>
  </si>
  <si>
    <t>C2</t>
  </si>
  <si>
    <t>Biologia Celular</t>
  </si>
  <si>
    <t>ACOSTA PARDO MAGDA YESENIA</t>
  </si>
  <si>
    <t xml:space="preserve">ACOSTA PEREZ OSMAN DEL CRISTO </t>
  </si>
  <si>
    <t xml:space="preserve">CAGUA POSADA NELLY </t>
  </si>
  <si>
    <t xml:space="preserve">CARDENAS ALVAREZ NANCY YOLANDA </t>
  </si>
  <si>
    <t>CASTRO RABA DIANA ROCIO</t>
  </si>
  <si>
    <t>CORREA CAIZA NATALIA</t>
  </si>
  <si>
    <t xml:space="preserve">CUBIDES VANEGAS CHRISS MAYERLY </t>
  </si>
  <si>
    <t xml:space="preserve">DUCON ALVAREZ MIGUEL ANGEL </t>
  </si>
  <si>
    <t>GAMEZ CUCHIGAY LEIDY VIVIANA</t>
  </si>
  <si>
    <t>GARCIA LEIVA DEYVY YOHAN</t>
  </si>
  <si>
    <t>GONZALES HERNANDEZ ERIKA JULIETH</t>
  </si>
  <si>
    <t>GONZALEZ MAESTRE CATTHERIN CECILIA</t>
  </si>
  <si>
    <t xml:space="preserve">GUERRA RAMIREZ BRYAN MAURICIO </t>
  </si>
  <si>
    <t>GUERRERO GUTIERREZ LUIS FREDY</t>
  </si>
  <si>
    <t>HERNANDEZ GOMEZ JENNY PAOLA</t>
  </si>
  <si>
    <t>JUVINAO ORTIZ JULIE ANDREA</t>
  </si>
  <si>
    <t>LARA ACOSTA ANGELIN MICHELL</t>
  </si>
  <si>
    <t xml:space="preserve">LOPEZ BARRERA SANDRA PATRICIA </t>
  </si>
  <si>
    <t xml:space="preserve">MARTINEZ SANDRA MARCELA </t>
  </si>
  <si>
    <t>MONTEJO CASTILLO SORAIDA LIZETH</t>
  </si>
  <si>
    <t>MORENO NUÑEZ FABIO ANDRES</t>
  </si>
  <si>
    <t>MUÑOZ ARAGON YULIET ANDREA</t>
  </si>
  <si>
    <t xml:space="preserve">NOMESQUE HORTA INGRID JULIETH </t>
  </si>
  <si>
    <t xml:space="preserve">NOVOA JIMENEZ MONICA TATIANA </t>
  </si>
  <si>
    <t>PIZA BARRIOS LISETH YAMILE</t>
  </si>
  <si>
    <t xml:space="preserve">QUEMBA GONZALEZ LUIS MIGUEL </t>
  </si>
  <si>
    <t>RAMÍREZ SANA ALEXANDRA</t>
  </si>
  <si>
    <t xml:space="preserve">RIVAS JARA LEIDY CATALINA </t>
  </si>
  <si>
    <t>RIVERA JAIME SANDRA PATRICIA</t>
  </si>
  <si>
    <t>RODRIGUEZ CASTILLO DEISSY YAMILE</t>
  </si>
  <si>
    <t xml:space="preserve"> RODRIGUEZ GUAPACHA CLAUDIA PATRICIA</t>
  </si>
  <si>
    <t>RUIZ FLOREZ YESICA PAOLA</t>
  </si>
  <si>
    <t>TAUTIVA GAMBA ANGELA MARIA</t>
  </si>
  <si>
    <t>TOLE TIQUE ANGIE PAOLA</t>
  </si>
  <si>
    <t>TORRES TOSCANO EMILCE</t>
  </si>
  <si>
    <t>VALDEZ CARO DIEGO FERNANDO</t>
  </si>
  <si>
    <t>ZUBIETA RAMIREZ GISSELE JAZMIN</t>
  </si>
  <si>
    <t>ARAUJO MIRANDA MARIBEL</t>
  </si>
  <si>
    <t>ARAUJO MIRANDA NILA JUDITH</t>
  </si>
  <si>
    <t>ARENAS BECERRA ANGIE PATRICIA</t>
  </si>
  <si>
    <t>BOHORQUEZ CHACON LIZETH NORELLY</t>
  </si>
  <si>
    <t xml:space="preserve">CRUZ MORALES MARIA ESPERANZA </t>
  </si>
  <si>
    <t>GUERRERO BONILLA MAIRA ALEJANDRA</t>
  </si>
  <si>
    <t>HORMAZA FERNANDEZ MARTHA JEANET</t>
  </si>
  <si>
    <t xml:space="preserve">JIMENEZ HERNANDEZ LADY MAYERLI </t>
  </si>
  <si>
    <t>LEON RODRIGUEZ MAGDA ISABEL</t>
  </si>
  <si>
    <t>LOZANO FLORÉZ YENY PAOLA</t>
  </si>
  <si>
    <t>PARRA BECERRA IVAN DARIO</t>
  </si>
  <si>
    <t>PARRA BECERRA OSCAR JAVIER</t>
  </si>
  <si>
    <t>PATARROYO CASTILLO ANDERSON FABIAN</t>
  </si>
  <si>
    <t>PERDOMO RODRIGUEZ MARTHA LUCIA</t>
  </si>
  <si>
    <t>PRIETO LINARES YEIMY PAOLA</t>
  </si>
  <si>
    <t xml:space="preserve">RIAÑO BLANCO YOLANDA ROCIO </t>
  </si>
  <si>
    <t>ROPERO MORENO ELIANA MARCELA</t>
  </si>
  <si>
    <t xml:space="preserve">SANABRIA HERRERA LAURA YAZMIN </t>
  </si>
  <si>
    <t>SANCHEZ ALZATE JHONATAN ALEXANDER</t>
  </si>
  <si>
    <t>TAUTIVA VIGOYA MARILYN GISSELLA</t>
  </si>
  <si>
    <t>TRUJILLO ROJAS JENNY PAOLA</t>
  </si>
  <si>
    <t>VARELA MONROY ERCY FABIOLA</t>
  </si>
  <si>
    <t>VELASQUEZ VERGARA JENNY PAOLA</t>
  </si>
  <si>
    <t>UNIVERSIDAD    DEL     TOLIMA     IDEAD    CREAD    BOGOTA</t>
  </si>
  <si>
    <t xml:space="preserve">SUS NOTAS HASTA EL DIA </t>
  </si>
  <si>
    <t>HAMMES  R   GARAVITO  S</t>
  </si>
  <si>
    <t>CRITERIOS    DE  EVALUACION    PORTAFOLIO</t>
  </si>
  <si>
    <t>EJ=EJERCICIOS</t>
  </si>
  <si>
    <t>A= Asistencia</t>
  </si>
  <si>
    <t>M=Mapa Conceptual</t>
  </si>
  <si>
    <t>COMPORTAMIENTO</t>
  </si>
  <si>
    <t>EJR</t>
  </si>
  <si>
    <t xml:space="preserve">Nombres   /   </t>
  </si>
  <si>
    <t>E.P</t>
  </si>
  <si>
    <t>c1</t>
  </si>
  <si>
    <t>DEF</t>
  </si>
  <si>
    <t>E</t>
  </si>
  <si>
    <t>total</t>
  </si>
  <si>
    <t>def</t>
  </si>
  <si>
    <t>Total</t>
  </si>
  <si>
    <t>Fulanito Tal Cual Prueba</t>
  </si>
  <si>
    <t>g</t>
  </si>
  <si>
    <t>Mapas</t>
  </si>
  <si>
    <t>Trabajo Tutoria</t>
  </si>
  <si>
    <t>R Videos</t>
  </si>
  <si>
    <t>Laboratorios</t>
  </si>
  <si>
    <t>60% TUTORIAS</t>
  </si>
  <si>
    <t>Controles</t>
  </si>
  <si>
    <t>SERRANO HERRERA MIRYAM</t>
  </si>
  <si>
    <t>CALDERON RUBIO JEIMY MARCELA</t>
  </si>
  <si>
    <t>BUSTOS AREVALO KAREN GISEL</t>
  </si>
  <si>
    <t>pensamiento</t>
  </si>
  <si>
    <t>relatoria</t>
  </si>
  <si>
    <t>foro</t>
  </si>
  <si>
    <t>Proyecto</t>
  </si>
  <si>
    <t>observa</t>
  </si>
  <si>
    <t>SI</t>
  </si>
  <si>
    <t>NO</t>
  </si>
  <si>
    <t>FORMATO</t>
  </si>
  <si>
    <t>S</t>
  </si>
  <si>
    <t>AS</t>
  </si>
  <si>
    <t>BOTANICA</t>
  </si>
  <si>
    <t>EXP</t>
  </si>
  <si>
    <t>CAÑAS RINCON CLAUDIA YULIANA</t>
  </si>
  <si>
    <t>CASTAÑEDA ARAGON ALBA YANIRA</t>
  </si>
  <si>
    <t>CHAVES SOSA ANDREA GINETH</t>
  </si>
  <si>
    <t xml:space="preserve">DAZA VELANDIA LOREINY LIZETH </t>
  </si>
  <si>
    <t>LAGUNA GOMEZ SANDRA MILENA</t>
  </si>
  <si>
    <t>LLANOS JORGE ROSALBA</t>
  </si>
  <si>
    <t>LOPEZ DIAZ NIDIA ESPERANZA</t>
  </si>
  <si>
    <t>PINZÓN BERNAL LEIDY CAROLINA</t>
  </si>
  <si>
    <t>VALENCIA BANGUERA YEISON  EDUARDO</t>
  </si>
  <si>
    <t>ALFONSO RIVEROS ADRIANA ALEXANDRA</t>
  </si>
  <si>
    <t>ALMARIO DAIRO GUSTAVO</t>
  </si>
  <si>
    <t>ANZOLA MARIA FERNANDA</t>
  </si>
  <si>
    <t>ARDILA MENDEZ CINDY PAOLA</t>
  </si>
  <si>
    <t>CEDANO SANCHEZ NATALIA</t>
  </si>
  <si>
    <t>CIFUENTES LEYVA SANDRA PATRICIA</t>
  </si>
  <si>
    <t>CORRAL LEYTON DIANA CAROLINA</t>
  </si>
  <si>
    <t xml:space="preserve">DIAZ PARODIS KARIME CECILIA </t>
  </si>
  <si>
    <t>ESCANDON MARIN YURY ANGELICA</t>
  </si>
  <si>
    <t>FLOREZ CORTES YENNIFFER</t>
  </si>
  <si>
    <t>FRANCO GONZALEZ ZOLEY</t>
  </si>
  <si>
    <t>GACHANCIPÁ SÁNCHEZ MÓNICA</t>
  </si>
  <si>
    <t>GOMEZ MARTINEZ OSCAR EDUARDO</t>
  </si>
  <si>
    <t>GONZALEZ GARZON GIDA SIRLEY</t>
  </si>
  <si>
    <t>GUTIERREZ PEÑA DIANA JAZMIN</t>
  </si>
  <si>
    <t>HENAO HENAO ADRIANA</t>
  </si>
  <si>
    <t>IZQUIERDO DUARTE FRANCY GINETT</t>
  </si>
  <si>
    <t>JARAMILLO FLOREZ KATHERINE</t>
  </si>
  <si>
    <t>JIMÉNEZ BOTIVA EDITH JOHANA</t>
  </si>
  <si>
    <t>JIMENEZ POVEDA BRAYAN ESTIVEN</t>
  </si>
  <si>
    <t>MORA DIAZ GLORIA AURORA</t>
  </si>
  <si>
    <t>NEMEGUEN PEREZ ALEXANDER</t>
  </si>
  <si>
    <t>OSORIO MORA NIDIA ALEXANDRA</t>
  </si>
  <si>
    <t>PARRA ESPINOSA JEIMMY ANDREA</t>
  </si>
  <si>
    <t>RAMIREZ ESCOBAR SANDRA PATRICIA</t>
  </si>
  <si>
    <t>RAMIREZ ORTIZ NIDIA MAYERLI</t>
  </si>
  <si>
    <t>RODRIGUEZ FABIAN ARLEY</t>
  </si>
  <si>
    <t>RODRIGUEZ MELENDEZ LUZ YANIRA</t>
  </si>
  <si>
    <t>RODRIGUEZ MELENDEZ MARTHA MILENA</t>
  </si>
  <si>
    <t>ROJAS GUERRA MARILUZ</t>
  </si>
  <si>
    <t>ROMERO SANCHEZ NYDIA CATHERINE</t>
  </si>
  <si>
    <t>SALAZAR GALEANO LUZ ADIELA</t>
  </si>
  <si>
    <t>T. Tutorial</t>
  </si>
  <si>
    <t>SANDOVAL TORRES GREYSY</t>
  </si>
  <si>
    <t xml:space="preserve">SANCHEZ  ROMERO LEYDY VIVIANA </t>
  </si>
  <si>
    <t>Ens</t>
  </si>
  <si>
    <t>T Tutorial</t>
  </si>
  <si>
    <t>llevar trabajos a la convocatoria para confirmar notas</t>
  </si>
  <si>
    <t>VELEZ  NANCY VIVIANA</t>
  </si>
  <si>
    <t>VARGAS  RODRIGUEZ JOHANNA ANDREA</t>
  </si>
  <si>
    <t>SILVA LOLA MARCELA</t>
  </si>
  <si>
    <t>VILLAMIL  DILSA KATHERINE</t>
  </si>
  <si>
    <t>WILCHES LAURA CAMILA</t>
  </si>
  <si>
    <t>si</t>
  </si>
  <si>
    <t>no</t>
  </si>
  <si>
    <t>c1teo</t>
  </si>
  <si>
    <t>c1 Prac</t>
  </si>
  <si>
    <t>UNIVERSIDAD DEL TOLIMA</t>
  </si>
  <si>
    <t>INSTITUTO DE EDUCACION A DISTANCIA</t>
  </si>
  <si>
    <t>PLANILLA DE BORRADOR DE NOTAS</t>
  </si>
  <si>
    <t>CODIGO DE CURSO:___________________________</t>
  </si>
  <si>
    <t>CODIGO ESTUDIANTE</t>
  </si>
  <si>
    <t>NOMBRE COMPLETO ESTUDIANTE</t>
  </si>
  <si>
    <t>CONV. 1</t>
  </si>
  <si>
    <t>CONV.2</t>
  </si>
  <si>
    <t>NOTA DEFINITIVA</t>
  </si>
  <si>
    <t>FIRMA DEL TUTOR:___________________________</t>
  </si>
  <si>
    <t>FIRMA DEL COORDINADOR DE CREAD:______________________</t>
  </si>
  <si>
    <t>QUIEN RECIBE</t>
  </si>
  <si>
    <t>FECHA DE RECIBIDO:___________________</t>
  </si>
  <si>
    <t>PROGRAMA __LICENCIATURA EN CIENCIAS NATURALES Y EDU AMBIENTAL__</t>
  </si>
  <si>
    <t>CREAD__SUBA BOGOTA_________________</t>
  </si>
  <si>
    <t>NOMBRE  DEL CURSO  ___BOTANICA_____________________________________</t>
  </si>
  <si>
    <t>NOMBRE  TUTOR:___HAMMES REIENTH GARAVITO SUAREZ</t>
  </si>
  <si>
    <t>CEDULA:__79317934__</t>
  </si>
  <si>
    <t>NIVEL:___2______</t>
  </si>
  <si>
    <t>GRUPO:__1____</t>
  </si>
  <si>
    <t>SEMESTRE:_B_DE 2013_______</t>
  </si>
  <si>
    <t>3.8</t>
  </si>
  <si>
    <t>CREAD__TUNAL BOGOTA_________________</t>
  </si>
  <si>
    <t>NOMBRE  DEL CURSO  ___ESTRUCTURA DEL PENSAMIENTO CIENTIFICO_____________________________________</t>
  </si>
  <si>
    <t>NOMBRE  DEL CURSO  ___BIOLOGIA CELULAR_____________________________________</t>
  </si>
  <si>
    <t>NIVEL:___1______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</si>
</sst>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00000000000"/>
    <numFmt numFmtId="166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Arial"/>
      <family val="2"/>
    </font>
    <font>
      <b/>
      <sz val="22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rgb="FFFF0000"/>
      <name val="Arial"/>
      <family val="2"/>
    </font>
    <font>
      <b/>
      <sz val="11"/>
      <color indexed="8"/>
      <name val="Calibri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165" fontId="2" fillId="0" borderId="6" xfId="0" applyNumberFormat="1" applyFont="1" applyBorder="1" applyAlignment="1" applyProtection="1">
      <alignment horizontal="center"/>
      <protection locked="0"/>
    </xf>
    <xf numFmtId="0" fontId="3" fillId="0" borderId="1" xfId="0" applyFont="1" applyBorder="1"/>
    <xf numFmtId="165" fontId="2" fillId="0" borderId="1" xfId="0" applyNumberFormat="1" applyFont="1" applyBorder="1" applyAlignment="1" applyProtection="1">
      <alignment horizontal="center"/>
      <protection locked="0"/>
    </xf>
    <xf numFmtId="0" fontId="0" fillId="2" borderId="0" xfId="0" applyFill="1"/>
    <xf numFmtId="0" fontId="4" fillId="2" borderId="0" xfId="0" applyFont="1" applyFill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2" fillId="2" borderId="11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12" xfId="0" applyFont="1" applyFill="1" applyBorder="1"/>
    <xf numFmtId="0" fontId="2" fillId="2" borderId="3" xfId="0" applyFont="1" applyFill="1" applyBorder="1"/>
    <xf numFmtId="9" fontId="0" fillId="2" borderId="1" xfId="0" applyNumberFormat="1" applyFill="1" applyBorder="1"/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2" borderId="16" xfId="0" applyFont="1" applyFill="1" applyBorder="1"/>
    <xf numFmtId="0" fontId="1" fillId="2" borderId="1" xfId="0" applyFont="1" applyFill="1" applyBorder="1"/>
    <xf numFmtId="0" fontId="5" fillId="2" borderId="3" xfId="0" applyFont="1" applyFill="1" applyBorder="1"/>
    <xf numFmtId="0" fontId="5" fillId="2" borderId="1" xfId="0" applyFont="1" applyFill="1" applyBorder="1"/>
    <xf numFmtId="0" fontId="1" fillId="2" borderId="0" xfId="0" applyFont="1" applyFill="1"/>
    <xf numFmtId="0" fontId="1" fillId="2" borderId="9" xfId="0" applyFont="1" applyFill="1" applyBorder="1"/>
    <xf numFmtId="0" fontId="5" fillId="2" borderId="11" xfId="0" applyFont="1" applyFill="1" applyBorder="1"/>
    <xf numFmtId="165" fontId="2" fillId="2" borderId="6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165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3" xfId="0" applyFont="1" applyFill="1" applyBorder="1"/>
    <xf numFmtId="0" fontId="2" fillId="2" borderId="15" xfId="0" applyFont="1" applyFill="1" applyBorder="1"/>
    <xf numFmtId="0" fontId="2" fillId="2" borderId="14" xfId="0" applyFont="1" applyFill="1" applyBorder="1"/>
    <xf numFmtId="0" fontId="0" fillId="2" borderId="17" xfId="0" applyFill="1" applyBorder="1"/>
    <xf numFmtId="0" fontId="0" fillId="2" borderId="4" xfId="0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1" fillId="2" borderId="18" xfId="0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0" fontId="6" fillId="2" borderId="19" xfId="0" applyFont="1" applyFill="1" applyBorder="1"/>
    <xf numFmtId="0" fontId="3" fillId="0" borderId="21" xfId="0" applyFont="1" applyBorder="1" applyAlignment="1">
      <alignment horizontal="center"/>
    </xf>
    <xf numFmtId="165" fontId="2" fillId="0" borderId="17" xfId="0" applyNumberFormat="1" applyFont="1" applyBorder="1" applyAlignment="1" applyProtection="1">
      <alignment horizontal="center"/>
      <protection locked="0"/>
    </xf>
    <xf numFmtId="0" fontId="3" fillId="0" borderId="17" xfId="0" applyFont="1" applyBorder="1"/>
    <xf numFmtId="0" fontId="0" fillId="3" borderId="0" xfId="0" applyFill="1"/>
    <xf numFmtId="165" fontId="2" fillId="3" borderId="17" xfId="0" applyNumberFormat="1" applyFont="1" applyFill="1" applyBorder="1" applyAlignment="1" applyProtection="1">
      <alignment horizontal="center"/>
      <protection locked="0"/>
    </xf>
    <xf numFmtId="0" fontId="3" fillId="3" borderId="17" xfId="0" applyFont="1" applyFill="1" applyBorder="1"/>
    <xf numFmtId="0" fontId="3" fillId="3" borderId="2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0" fontId="0" fillId="3" borderId="1" xfId="0" applyFill="1" applyBorder="1"/>
    <xf numFmtId="165" fontId="2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/>
    <xf numFmtId="0" fontId="3" fillId="3" borderId="6" xfId="0" applyFont="1" applyFill="1" applyBorder="1" applyAlignment="1">
      <alignment horizontal="center"/>
    </xf>
    <xf numFmtId="165" fontId="2" fillId="3" borderId="6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/>
    <xf numFmtId="165" fontId="2" fillId="4" borderId="17" xfId="0" applyNumberFormat="1" applyFont="1" applyFill="1" applyBorder="1" applyAlignment="1" applyProtection="1">
      <alignment horizontal="center"/>
      <protection locked="0"/>
    </xf>
    <xf numFmtId="0" fontId="3" fillId="4" borderId="17" xfId="0" applyFont="1" applyFill="1" applyBorder="1"/>
    <xf numFmtId="0" fontId="3" fillId="4" borderId="2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0" fillId="4" borderId="1" xfId="0" applyFill="1" applyBorder="1"/>
    <xf numFmtId="0" fontId="0" fillId="4" borderId="0" xfId="0" applyFill="1"/>
    <xf numFmtId="165" fontId="2" fillId="4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/>
    <xf numFmtId="0" fontId="3" fillId="4" borderId="6" xfId="0" applyFont="1" applyFill="1" applyBorder="1" applyAlignment="1">
      <alignment horizontal="center"/>
    </xf>
    <xf numFmtId="0" fontId="0" fillId="5" borderId="0" xfId="0" applyFill="1"/>
    <xf numFmtId="165" fontId="2" fillId="5" borderId="1" xfId="0" applyNumberFormat="1" applyFont="1" applyFill="1" applyBorder="1" applyAlignment="1" applyProtection="1">
      <alignment horizontal="center"/>
      <protection locked="0"/>
    </xf>
    <xf numFmtId="0" fontId="3" fillId="5" borderId="1" xfId="0" applyFont="1" applyFill="1" applyBorder="1"/>
    <xf numFmtId="0" fontId="3" fillId="5" borderId="6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0" fontId="2" fillId="5" borderId="11" xfId="0" applyFont="1" applyFill="1" applyBorder="1"/>
    <xf numFmtId="0" fontId="0" fillId="5" borderId="1" xfId="0" applyFill="1" applyBorder="1"/>
    <xf numFmtId="0" fontId="0" fillId="5" borderId="17" xfId="0" applyFill="1" applyBorder="1"/>
    <xf numFmtId="0" fontId="3" fillId="5" borderId="21" xfId="0" applyFont="1" applyFill="1" applyBorder="1" applyAlignment="1">
      <alignment horizontal="center"/>
    </xf>
    <xf numFmtId="165" fontId="2" fillId="5" borderId="5" xfId="0" applyNumberFormat="1" applyFont="1" applyFill="1" applyBorder="1" applyAlignment="1" applyProtection="1">
      <alignment horizontal="center"/>
      <protection locked="0"/>
    </xf>
    <xf numFmtId="0" fontId="3" fillId="5" borderId="5" xfId="0" applyFont="1" applyFill="1" applyBorder="1"/>
    <xf numFmtId="0" fontId="0" fillId="6" borderId="0" xfId="0" applyFill="1"/>
    <xf numFmtId="165" fontId="2" fillId="6" borderId="1" xfId="0" applyNumberFormat="1" applyFont="1" applyFill="1" applyBorder="1" applyAlignment="1" applyProtection="1">
      <alignment horizontal="center"/>
      <protection locked="0"/>
    </xf>
    <xf numFmtId="0" fontId="3" fillId="6" borderId="1" xfId="0" applyFont="1" applyFill="1" applyBorder="1"/>
    <xf numFmtId="0" fontId="3" fillId="6" borderId="6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0" fontId="2" fillId="6" borderId="11" xfId="0" applyFont="1" applyFill="1" applyBorder="1"/>
    <xf numFmtId="0" fontId="0" fillId="6" borderId="1" xfId="0" applyFill="1" applyBorder="1"/>
    <xf numFmtId="165" fontId="2" fillId="6" borderId="17" xfId="0" applyNumberFormat="1" applyFont="1" applyFill="1" applyBorder="1" applyAlignment="1" applyProtection="1">
      <alignment horizontal="center"/>
      <protection locked="0"/>
    </xf>
    <xf numFmtId="0" fontId="3" fillId="6" borderId="17" xfId="0" applyFont="1" applyFill="1" applyBorder="1"/>
    <xf numFmtId="0" fontId="3" fillId="6" borderId="21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/>
    <xf numFmtId="165" fontId="2" fillId="7" borderId="1" xfId="0" applyNumberFormat="1" applyFont="1" applyFill="1" applyBorder="1" applyAlignment="1" applyProtection="1">
      <alignment horizontal="center"/>
      <protection locked="0"/>
    </xf>
    <xf numFmtId="0" fontId="3" fillId="7" borderId="1" xfId="0" applyFont="1" applyFill="1" applyBorder="1"/>
    <xf numFmtId="0" fontId="3" fillId="7" borderId="6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2" xfId="0" applyFont="1" applyFill="1" applyBorder="1"/>
    <xf numFmtId="0" fontId="2" fillId="7" borderId="4" xfId="0" applyFont="1" applyFill="1" applyBorder="1"/>
    <xf numFmtId="0" fontId="2" fillId="7" borderId="11" xfId="0" applyFont="1" applyFill="1" applyBorder="1"/>
    <xf numFmtId="0" fontId="0" fillId="7" borderId="1" xfId="0" applyFill="1" applyBorder="1"/>
    <xf numFmtId="165" fontId="2" fillId="7" borderId="17" xfId="0" applyNumberFormat="1" applyFont="1" applyFill="1" applyBorder="1" applyAlignment="1" applyProtection="1">
      <alignment horizontal="center"/>
      <protection locked="0"/>
    </xf>
    <xf numFmtId="0" fontId="3" fillId="7" borderId="17" xfId="0" applyFont="1" applyFill="1" applyBorder="1"/>
    <xf numFmtId="0" fontId="3" fillId="7" borderId="21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165" fontId="2" fillId="8" borderId="1" xfId="0" applyNumberFormat="1" applyFont="1" applyFill="1" applyBorder="1" applyAlignment="1" applyProtection="1">
      <alignment horizontal="center"/>
      <protection locked="0"/>
    </xf>
    <xf numFmtId="0" fontId="3" fillId="8" borderId="1" xfId="0" applyFont="1" applyFill="1" applyBorder="1"/>
    <xf numFmtId="0" fontId="3" fillId="8" borderId="6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2" xfId="0" applyFont="1" applyFill="1" applyBorder="1"/>
    <xf numFmtId="0" fontId="2" fillId="8" borderId="4" xfId="0" applyFont="1" applyFill="1" applyBorder="1"/>
    <xf numFmtId="0" fontId="2" fillId="8" borderId="11" xfId="0" applyFont="1" applyFill="1" applyBorder="1"/>
    <xf numFmtId="0" fontId="0" fillId="8" borderId="1" xfId="0" applyFill="1" applyBorder="1"/>
    <xf numFmtId="0" fontId="0" fillId="8" borderId="0" xfId="0" applyFill="1"/>
    <xf numFmtId="165" fontId="2" fillId="8" borderId="17" xfId="0" applyNumberFormat="1" applyFont="1" applyFill="1" applyBorder="1" applyAlignment="1" applyProtection="1">
      <alignment horizontal="center"/>
      <protection locked="0"/>
    </xf>
    <xf numFmtId="0" fontId="3" fillId="8" borderId="17" xfId="0" applyFont="1" applyFill="1" applyBorder="1"/>
    <xf numFmtId="0" fontId="3" fillId="8" borderId="21" xfId="0" applyFont="1" applyFill="1" applyBorder="1" applyAlignment="1">
      <alignment horizontal="center"/>
    </xf>
    <xf numFmtId="0" fontId="7" fillId="6" borderId="1" xfId="0" applyFont="1" applyFill="1" applyBorder="1"/>
    <xf numFmtId="0" fontId="7" fillId="7" borderId="1" xfId="0" applyFont="1" applyFill="1" applyBorder="1"/>
    <xf numFmtId="0" fontId="7" fillId="4" borderId="1" xfId="0" applyFont="1" applyFill="1" applyBorder="1"/>
    <xf numFmtId="0" fontId="0" fillId="2" borderId="22" xfId="0" applyFill="1" applyBorder="1"/>
    <xf numFmtId="0" fontId="0" fillId="2" borderId="23" xfId="0" applyFill="1" applyBorder="1"/>
    <xf numFmtId="0" fontId="2" fillId="5" borderId="3" xfId="0" applyFont="1" applyFill="1" applyBorder="1"/>
    <xf numFmtId="0" fontId="2" fillId="4" borderId="3" xfId="0" applyFont="1" applyFill="1" applyBorder="1"/>
    <xf numFmtId="0" fontId="2" fillId="8" borderId="3" xfId="0" applyFont="1" applyFill="1" applyBorder="1"/>
    <xf numFmtId="0" fontId="2" fillId="7" borderId="3" xfId="0" applyFont="1" applyFill="1" applyBorder="1"/>
    <xf numFmtId="0" fontId="2" fillId="6" borderId="3" xfId="0" applyFont="1" applyFill="1" applyBorder="1"/>
    <xf numFmtId="0" fontId="0" fillId="2" borderId="24" xfId="0" applyFill="1" applyBorder="1"/>
    <xf numFmtId="0" fontId="0" fillId="2" borderId="25" xfId="0" applyFill="1" applyBorder="1"/>
    <xf numFmtId="0" fontId="2" fillId="2" borderId="25" xfId="0" applyFont="1" applyFill="1" applyBorder="1"/>
    <xf numFmtId="0" fontId="2" fillId="3" borderId="25" xfId="0" applyFont="1" applyFill="1" applyBorder="1"/>
    <xf numFmtId="0" fontId="2" fillId="5" borderId="25" xfId="0" applyFont="1" applyFill="1" applyBorder="1"/>
    <xf numFmtId="0" fontId="0" fillId="2" borderId="26" xfId="0" applyFill="1" applyBorder="1"/>
    <xf numFmtId="0" fontId="2" fillId="2" borderId="26" xfId="0" applyFont="1" applyFill="1" applyBorder="1"/>
    <xf numFmtId="0" fontId="0" fillId="2" borderId="27" xfId="0" applyFill="1" applyBorder="1"/>
    <xf numFmtId="0" fontId="0" fillId="3" borderId="3" xfId="0" applyFill="1" applyBorder="1"/>
    <xf numFmtId="0" fontId="0" fillId="5" borderId="3" xfId="0" applyFill="1" applyBorder="1"/>
    <xf numFmtId="0" fontId="0" fillId="4" borderId="3" xfId="0" applyFill="1" applyBorder="1"/>
    <xf numFmtId="0" fontId="0" fillId="8" borderId="3" xfId="0" applyFill="1" applyBorder="1"/>
    <xf numFmtId="0" fontId="0" fillId="6" borderId="3" xfId="0" applyFill="1" applyBorder="1"/>
    <xf numFmtId="0" fontId="0" fillId="2" borderId="5" xfId="0" applyFill="1" applyBorder="1"/>
    <xf numFmtId="0" fontId="2" fillId="2" borderId="24" xfId="0" applyFont="1" applyFill="1" applyBorder="1"/>
    <xf numFmtId="0" fontId="7" fillId="6" borderId="3" xfId="0" applyFont="1" applyFill="1" applyBorder="1"/>
    <xf numFmtId="0" fontId="0" fillId="2" borderId="28" xfId="0" applyFill="1" applyBorder="1"/>
    <xf numFmtId="0" fontId="0" fillId="3" borderId="2" xfId="0" applyFill="1" applyBorder="1"/>
    <xf numFmtId="0" fontId="0" fillId="5" borderId="2" xfId="0" applyFill="1" applyBorder="1"/>
    <xf numFmtId="0" fontId="0" fillId="4" borderId="2" xfId="0" applyFill="1" applyBorder="1"/>
    <xf numFmtId="0" fontId="0" fillId="8" borderId="2" xfId="0" applyFill="1" applyBorder="1"/>
    <xf numFmtId="0" fontId="0" fillId="7" borderId="2" xfId="0" applyFill="1" applyBorder="1"/>
    <xf numFmtId="0" fontId="0" fillId="6" borderId="2" xfId="0" applyFill="1" applyBorder="1"/>
    <xf numFmtId="0" fontId="0" fillId="7" borderId="29" xfId="0" applyFill="1" applyBorder="1"/>
    <xf numFmtId="0" fontId="0" fillId="6" borderId="29" xfId="0" applyFill="1" applyBorder="1"/>
    <xf numFmtId="0" fontId="0" fillId="7" borderId="30" xfId="0" applyFill="1" applyBorder="1"/>
    <xf numFmtId="0" fontId="2" fillId="3" borderId="12" xfId="0" applyFont="1" applyFill="1" applyBorder="1"/>
    <xf numFmtId="0" fontId="2" fillId="4" borderId="12" xfId="0" applyFont="1" applyFill="1" applyBorder="1"/>
    <xf numFmtId="165" fontId="2" fillId="4" borderId="6" xfId="0" applyNumberFormat="1" applyFont="1" applyFill="1" applyBorder="1" applyAlignment="1" applyProtection="1">
      <alignment horizontal="center"/>
      <protection locked="0"/>
    </xf>
    <xf numFmtId="0" fontId="1" fillId="2" borderId="31" xfId="0" applyFont="1" applyFill="1" applyBorder="1"/>
    <xf numFmtId="0" fontId="5" fillId="2" borderId="32" xfId="0" applyFont="1" applyFill="1" applyBorder="1"/>
    <xf numFmtId="0" fontId="8" fillId="2" borderId="0" xfId="0" applyFont="1" applyFill="1"/>
    <xf numFmtId="0" fontId="8" fillId="2" borderId="34" xfId="0" applyFont="1" applyFill="1" applyBorder="1"/>
    <xf numFmtId="0" fontId="8" fillId="2" borderId="24" xfId="0" applyFont="1" applyFill="1" applyBorder="1"/>
    <xf numFmtId="0" fontId="6" fillId="2" borderId="25" xfId="0" applyFont="1" applyFill="1" applyBorder="1"/>
    <xf numFmtId="0" fontId="6" fillId="2" borderId="35" xfId="0" applyFont="1" applyFill="1" applyBorder="1"/>
    <xf numFmtId="0" fontId="9" fillId="2" borderId="0" xfId="0" applyFont="1" applyFill="1"/>
    <xf numFmtId="0" fontId="9" fillId="2" borderId="7" xfId="0" applyFont="1" applyFill="1" applyBorder="1"/>
    <xf numFmtId="0" fontId="9" fillId="2" borderId="4" xfId="0" applyFont="1" applyFill="1" applyBorder="1"/>
    <xf numFmtId="0" fontId="10" fillId="2" borderId="4" xfId="0" applyFont="1" applyFill="1" applyBorder="1"/>
    <xf numFmtId="0" fontId="6" fillId="3" borderId="25" xfId="0" applyFont="1" applyFill="1" applyBorder="1"/>
    <xf numFmtId="0" fontId="10" fillId="3" borderId="4" xfId="0" applyFont="1" applyFill="1" applyBorder="1"/>
    <xf numFmtId="0" fontId="5" fillId="3" borderId="1" xfId="0" applyFont="1" applyFill="1" applyBorder="1"/>
    <xf numFmtId="0" fontId="5" fillId="3" borderId="11" xfId="0" applyFont="1" applyFill="1" applyBorder="1"/>
    <xf numFmtId="0" fontId="1" fillId="3" borderId="1" xfId="0" applyFont="1" applyFill="1" applyBorder="1"/>
    <xf numFmtId="0" fontId="7" fillId="3" borderId="3" xfId="0" applyFont="1" applyFill="1" applyBorder="1"/>
    <xf numFmtId="0" fontId="7" fillId="3" borderId="1" xfId="0" applyFont="1" applyFill="1" applyBorder="1"/>
    <xf numFmtId="0" fontId="0" fillId="2" borderId="0" xfId="0" applyFill="1" applyBorder="1"/>
    <xf numFmtId="0" fontId="11" fillId="2" borderId="0" xfId="0" applyFont="1" applyFill="1"/>
    <xf numFmtId="165" fontId="7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/>
    <xf numFmtId="0" fontId="12" fillId="0" borderId="6" xfId="0" applyFont="1" applyBorder="1" applyAlignment="1">
      <alignment horizontal="center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4" xfId="0" applyFont="1" applyFill="1" applyBorder="1"/>
    <xf numFmtId="0" fontId="7" fillId="2" borderId="11" xfId="0" applyFont="1" applyFill="1" applyBorder="1"/>
    <xf numFmtId="0" fontId="7" fillId="3" borderId="25" xfId="0" applyFont="1" applyFill="1" applyBorder="1"/>
    <xf numFmtId="0" fontId="7" fillId="2" borderId="3" xfId="0" applyFont="1" applyFill="1" applyBorder="1"/>
    <xf numFmtId="0" fontId="7" fillId="2" borderId="25" xfId="0" applyFont="1" applyFill="1" applyBorder="1"/>
    <xf numFmtId="0" fontId="7" fillId="2" borderId="24" xfId="0" applyFont="1" applyFill="1" applyBorder="1"/>
    <xf numFmtId="0" fontId="11" fillId="2" borderId="3" xfId="0" applyFont="1" applyFill="1" applyBorder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25" xfId="0" applyFont="1" applyFill="1" applyBorder="1"/>
    <xf numFmtId="165" fontId="7" fillId="5" borderId="1" xfId="0" applyNumberFormat="1" applyFont="1" applyFill="1" applyBorder="1" applyAlignment="1" applyProtection="1">
      <alignment horizontal="center"/>
      <protection locked="0"/>
    </xf>
    <xf numFmtId="0" fontId="12" fillId="5" borderId="1" xfId="0" applyFont="1" applyFill="1" applyBorder="1"/>
    <xf numFmtId="0" fontId="12" fillId="5" borderId="6" xfId="0" applyFont="1" applyFill="1" applyBorder="1" applyAlignment="1">
      <alignment horizontal="center"/>
    </xf>
    <xf numFmtId="0" fontId="7" fillId="5" borderId="1" xfId="0" applyFont="1" applyFill="1" applyBorder="1"/>
    <xf numFmtId="0" fontId="7" fillId="5" borderId="2" xfId="0" applyFont="1" applyFill="1" applyBorder="1"/>
    <xf numFmtId="0" fontId="7" fillId="5" borderId="4" xfId="0" applyFont="1" applyFill="1" applyBorder="1"/>
    <xf numFmtId="0" fontId="7" fillId="5" borderId="11" xfId="0" applyFont="1" applyFill="1" applyBorder="1"/>
    <xf numFmtId="0" fontId="7" fillId="5" borderId="3" xfId="0" applyFont="1" applyFill="1" applyBorder="1"/>
    <xf numFmtId="0" fontId="11" fillId="5" borderId="3" xfId="0" applyFont="1" applyFill="1" applyBorder="1"/>
    <xf numFmtId="0" fontId="11" fillId="5" borderId="1" xfId="0" applyFont="1" applyFill="1" applyBorder="1"/>
    <xf numFmtId="0" fontId="11" fillId="5" borderId="2" xfId="0" applyFont="1" applyFill="1" applyBorder="1"/>
    <xf numFmtId="0" fontId="11" fillId="5" borderId="0" xfId="0" applyFont="1" applyFill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/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/>
    <xf numFmtId="0" fontId="13" fillId="0" borderId="0" xfId="0" applyFont="1" applyAlignment="1">
      <alignment horizontal="center"/>
    </xf>
    <xf numFmtId="0" fontId="0" fillId="0" borderId="7" xfId="0" applyBorder="1"/>
    <xf numFmtId="166" fontId="0" fillId="0" borderId="1" xfId="0" applyNumberFormat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9" fontId="13" fillId="0" borderId="2" xfId="0" applyNumberFormat="1" applyFont="1" applyBorder="1" applyAlignment="1">
      <alignment horizontal="center" vertical="center" wrapText="1"/>
    </xf>
    <xf numFmtId="9" fontId="13" fillId="0" borderId="4" xfId="0" applyNumberFormat="1" applyFont="1" applyBorder="1" applyAlignment="1">
      <alignment horizontal="center" vertical="center" wrapText="1"/>
    </xf>
    <xf numFmtId="9" fontId="13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166" fontId="5" fillId="2" borderId="19" xfId="0" applyNumberFormat="1" applyFont="1" applyFill="1" applyBorder="1"/>
    <xf numFmtId="166" fontId="5" fillId="2" borderId="32" xfId="0" applyNumberFormat="1" applyFont="1" applyFill="1" applyBorder="1"/>
    <xf numFmtId="166" fontId="6" fillId="2" borderId="32" xfId="0" applyNumberFormat="1" applyFont="1" applyFill="1" applyBorder="1"/>
    <xf numFmtId="166" fontId="6" fillId="3" borderId="32" xfId="0" applyNumberFormat="1" applyFont="1" applyFill="1" applyBorder="1"/>
    <xf numFmtId="166" fontId="5" fillId="2" borderId="33" xfId="0" applyNumberFormat="1" applyFont="1" applyFill="1" applyBorder="1"/>
    <xf numFmtId="0" fontId="6" fillId="3" borderId="4" xfId="0" applyFont="1" applyFill="1" applyBorder="1"/>
    <xf numFmtId="0" fontId="6" fillId="2" borderId="1" xfId="0" applyFont="1" applyFill="1" applyBorder="1"/>
    <xf numFmtId="0" fontId="6" fillId="2" borderId="11" xfId="0" applyFont="1" applyFill="1" applyBorder="1"/>
    <xf numFmtId="0" fontId="8" fillId="2" borderId="1" xfId="0" applyFont="1" applyFill="1" applyBorder="1"/>
    <xf numFmtId="0" fontId="6" fillId="2" borderId="4" xfId="0" applyFont="1" applyFill="1" applyBorder="1"/>
    <xf numFmtId="165" fontId="2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/>
    <xf numFmtId="165" fontId="2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/>
    <xf numFmtId="0" fontId="14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0</xdr:row>
      <xdr:rowOff>28575</xdr:rowOff>
    </xdr:from>
    <xdr:to>
      <xdr:col>1</xdr:col>
      <xdr:colOff>952500</xdr:colOff>
      <xdr:row>3</xdr:row>
      <xdr:rowOff>114300</xdr:rowOff>
    </xdr:to>
    <xdr:pic>
      <xdr:nvPicPr>
        <xdr:cNvPr id="2" name="Imagen 1" descr="u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28575"/>
          <a:ext cx="6286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342900</xdr:colOff>
      <xdr:row>0</xdr:row>
      <xdr:rowOff>28575</xdr:rowOff>
    </xdr:from>
    <xdr:to>
      <xdr:col>15</xdr:col>
      <xdr:colOff>609600</xdr:colOff>
      <xdr:row>3</xdr:row>
      <xdr:rowOff>142875</xdr:rowOff>
    </xdr:to>
    <xdr:pic>
      <xdr:nvPicPr>
        <xdr:cNvPr id="3" name="Imagen 2" descr="blanco y negro vertic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28575"/>
          <a:ext cx="952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2</xdr:col>
      <xdr:colOff>47625</xdr:colOff>
      <xdr:row>3</xdr:row>
      <xdr:rowOff>76200</xdr:rowOff>
    </xdr:to>
    <xdr:pic>
      <xdr:nvPicPr>
        <xdr:cNvPr id="4" name="Picture 67" descr="5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285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47625</xdr:colOff>
      <xdr:row>3</xdr:row>
      <xdr:rowOff>76200</xdr:rowOff>
    </xdr:to>
    <xdr:pic>
      <xdr:nvPicPr>
        <xdr:cNvPr id="2" name="Picture 67" descr="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5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0</xdr:row>
      <xdr:rowOff>28575</xdr:rowOff>
    </xdr:from>
    <xdr:to>
      <xdr:col>1</xdr:col>
      <xdr:colOff>952500</xdr:colOff>
      <xdr:row>3</xdr:row>
      <xdr:rowOff>114300</xdr:rowOff>
    </xdr:to>
    <xdr:pic>
      <xdr:nvPicPr>
        <xdr:cNvPr id="2" name="Imagen 1" descr="u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8575"/>
          <a:ext cx="628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342900</xdr:colOff>
      <xdr:row>0</xdr:row>
      <xdr:rowOff>28575</xdr:rowOff>
    </xdr:from>
    <xdr:to>
      <xdr:col>15</xdr:col>
      <xdr:colOff>609600</xdr:colOff>
      <xdr:row>3</xdr:row>
      <xdr:rowOff>142875</xdr:rowOff>
    </xdr:to>
    <xdr:pic>
      <xdr:nvPicPr>
        <xdr:cNvPr id="3" name="Imagen 2" descr="blanco y negro vertic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4900" y="28575"/>
          <a:ext cx="1028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2</xdr:col>
      <xdr:colOff>47625</xdr:colOff>
      <xdr:row>3</xdr:row>
      <xdr:rowOff>76200</xdr:rowOff>
    </xdr:to>
    <xdr:pic>
      <xdr:nvPicPr>
        <xdr:cNvPr id="4" name="Picture 67" descr="5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285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0</xdr:row>
      <xdr:rowOff>28575</xdr:rowOff>
    </xdr:from>
    <xdr:to>
      <xdr:col>1</xdr:col>
      <xdr:colOff>952500</xdr:colOff>
      <xdr:row>3</xdr:row>
      <xdr:rowOff>114300</xdr:rowOff>
    </xdr:to>
    <xdr:pic>
      <xdr:nvPicPr>
        <xdr:cNvPr id="2" name="Imagen 1" descr="u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8575"/>
          <a:ext cx="628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342900</xdr:colOff>
      <xdr:row>0</xdr:row>
      <xdr:rowOff>28575</xdr:rowOff>
    </xdr:from>
    <xdr:to>
      <xdr:col>15</xdr:col>
      <xdr:colOff>609600</xdr:colOff>
      <xdr:row>3</xdr:row>
      <xdr:rowOff>142875</xdr:rowOff>
    </xdr:to>
    <xdr:pic>
      <xdr:nvPicPr>
        <xdr:cNvPr id="3" name="Imagen 2" descr="blanco y negro vertic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4900" y="28575"/>
          <a:ext cx="1028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2</xdr:col>
      <xdr:colOff>47625</xdr:colOff>
      <xdr:row>3</xdr:row>
      <xdr:rowOff>76200</xdr:rowOff>
    </xdr:to>
    <xdr:pic>
      <xdr:nvPicPr>
        <xdr:cNvPr id="4" name="Picture 67" descr="5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285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0</xdr:row>
      <xdr:rowOff>28575</xdr:rowOff>
    </xdr:from>
    <xdr:to>
      <xdr:col>1</xdr:col>
      <xdr:colOff>952500</xdr:colOff>
      <xdr:row>3</xdr:row>
      <xdr:rowOff>114300</xdr:rowOff>
    </xdr:to>
    <xdr:pic>
      <xdr:nvPicPr>
        <xdr:cNvPr id="2" name="Imagen 1" descr="u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8575"/>
          <a:ext cx="628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342900</xdr:colOff>
      <xdr:row>0</xdr:row>
      <xdr:rowOff>28575</xdr:rowOff>
    </xdr:from>
    <xdr:to>
      <xdr:col>15</xdr:col>
      <xdr:colOff>609600</xdr:colOff>
      <xdr:row>3</xdr:row>
      <xdr:rowOff>142875</xdr:rowOff>
    </xdr:to>
    <xdr:pic>
      <xdr:nvPicPr>
        <xdr:cNvPr id="3" name="Imagen 2" descr="blanco y negro vertic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4900" y="28575"/>
          <a:ext cx="1028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2</xdr:col>
      <xdr:colOff>47625</xdr:colOff>
      <xdr:row>3</xdr:row>
      <xdr:rowOff>76200</xdr:rowOff>
    </xdr:to>
    <xdr:pic>
      <xdr:nvPicPr>
        <xdr:cNvPr id="4" name="Picture 67" descr="5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285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0</xdr:row>
      <xdr:rowOff>28575</xdr:rowOff>
    </xdr:from>
    <xdr:to>
      <xdr:col>1</xdr:col>
      <xdr:colOff>952500</xdr:colOff>
      <xdr:row>3</xdr:row>
      <xdr:rowOff>114300</xdr:rowOff>
    </xdr:to>
    <xdr:pic>
      <xdr:nvPicPr>
        <xdr:cNvPr id="2" name="Imagen 1" descr="u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8575"/>
          <a:ext cx="628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342900</xdr:colOff>
      <xdr:row>0</xdr:row>
      <xdr:rowOff>28575</xdr:rowOff>
    </xdr:from>
    <xdr:to>
      <xdr:col>15</xdr:col>
      <xdr:colOff>609600</xdr:colOff>
      <xdr:row>3</xdr:row>
      <xdr:rowOff>142875</xdr:rowOff>
    </xdr:to>
    <xdr:pic>
      <xdr:nvPicPr>
        <xdr:cNvPr id="3" name="Imagen 2" descr="blanco y negro vertic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4900" y="28575"/>
          <a:ext cx="1028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2</xdr:col>
      <xdr:colOff>47625</xdr:colOff>
      <xdr:row>3</xdr:row>
      <xdr:rowOff>76200</xdr:rowOff>
    </xdr:to>
    <xdr:pic>
      <xdr:nvPicPr>
        <xdr:cNvPr id="4" name="Picture 67" descr="5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285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mmes/Downloads/BORRADOR_DE_NOTAS(2010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iesgos"/>
      <sheetName val="Hoja3"/>
      <sheetName val="quimica 3"/>
      <sheetName val="bios 3"/>
      <sheetName val="BIO2"/>
      <sheetName val="AMBI"/>
      <sheetName val="tecno"/>
      <sheetName val="MICRO"/>
    </sheetNames>
    <sheetDataSet>
      <sheetData sheetId="0"/>
      <sheetData sheetId="1">
        <row r="1">
          <cell r="A1" t="str">
            <v xml:space="preserve">CONVENIO DE COOPERACION UNIVERSIDAD DEL TOLIMA - RED ALMA MATER  </v>
          </cell>
        </row>
        <row r="2">
          <cell r="A2" t="str">
            <v>FORMATO PARA REGISTRO Y CONTROL DE NOTAS</v>
          </cell>
        </row>
        <row r="3">
          <cell r="A3" t="str">
            <v>PERIODO ACADÉMICO: 2010A</v>
          </cell>
        </row>
        <row r="4">
          <cell r="A4" t="str">
            <v>CREAD BOGOTÁ</v>
          </cell>
        </row>
        <row r="6">
          <cell r="A6" t="str">
            <v>Nombre del Programa:</v>
          </cell>
        </row>
        <row r="8">
          <cell r="A8" t="str">
            <v>Nombre del Curso:</v>
          </cell>
        </row>
        <row r="10">
          <cell r="A10" t="str">
            <v>Código del Curso:</v>
          </cell>
        </row>
        <row r="12">
          <cell r="A12" t="str">
            <v>Sede: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hammesrgaravito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hammesrgaravito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hammesrgaravito@gmail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hammesrgaravito@gmail.co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hammesrgaravi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"/>
  <sheetViews>
    <sheetView topLeftCell="A32" zoomScale="90" zoomScaleNormal="90" workbookViewId="0">
      <selection activeCell="I41" sqref="I41:I48"/>
    </sheetView>
  </sheetViews>
  <sheetFormatPr baseColWidth="10" defaultRowHeight="15" x14ac:dyDescent="0.25"/>
  <cols>
    <col min="1" max="1" width="4.28515625" style="4" customWidth="1"/>
    <col min="2" max="2" width="15" style="4" customWidth="1"/>
    <col min="3" max="3" width="37.28515625" style="4" customWidth="1"/>
    <col min="4" max="5" width="4.28515625" style="4" customWidth="1"/>
    <col min="6" max="6" width="1" style="4" customWidth="1"/>
    <col min="7" max="8" width="4.28515625" style="4" customWidth="1"/>
    <col min="9" max="9" width="5.85546875" style="28" customWidth="1"/>
    <col min="10" max="10" width="5.7109375" style="166" customWidth="1"/>
    <col min="11" max="11" width="6.28515625" style="171" customWidth="1"/>
    <col min="12" max="12" width="4.28515625" style="4" customWidth="1"/>
    <col min="13" max="13" width="5.140625" style="4" customWidth="1"/>
    <col min="14" max="18" width="4.28515625" style="4" customWidth="1"/>
    <col min="19" max="19" width="5.140625" style="28" customWidth="1"/>
    <col min="20" max="24" width="4.28515625" style="4" customWidth="1"/>
    <col min="25" max="25" width="5" style="28" customWidth="1"/>
    <col min="26" max="30" width="4.28515625" style="4" customWidth="1"/>
    <col min="31" max="31" width="5.140625" style="28" customWidth="1"/>
    <col min="32" max="36" width="4.28515625" style="4" customWidth="1"/>
    <col min="37" max="37" width="5.85546875" style="28" customWidth="1"/>
    <col min="38" max="42" width="5.28515625" style="4" customWidth="1"/>
    <col min="43" max="43" width="5.28515625" style="28" customWidth="1"/>
    <col min="44" max="16384" width="11.42578125" style="4"/>
  </cols>
  <sheetData>
    <row r="1" spans="2:43" ht="28.5" x14ac:dyDescent="0.45">
      <c r="E1" s="5" t="s">
        <v>64</v>
      </c>
    </row>
    <row r="2" spans="2:43" x14ac:dyDescent="0.25">
      <c r="P2" s="4" t="s">
        <v>65</v>
      </c>
    </row>
    <row r="3" spans="2:43" x14ac:dyDescent="0.25">
      <c r="Z3" s="4" t="s">
        <v>66</v>
      </c>
    </row>
    <row r="4" spans="2:43" x14ac:dyDescent="0.25">
      <c r="B4" s="4" t="s">
        <v>3</v>
      </c>
      <c r="O4" s="4" t="s">
        <v>67</v>
      </c>
    </row>
    <row r="5" spans="2:43" ht="15.75" thickBot="1" x14ac:dyDescent="0.3">
      <c r="E5" s="4" t="s">
        <v>68</v>
      </c>
      <c r="G5" s="4">
        <v>0.4</v>
      </c>
      <c r="I5" s="28">
        <v>1</v>
      </c>
      <c r="J5" s="166" t="s">
        <v>69</v>
      </c>
      <c r="P5" s="4" t="s">
        <v>70</v>
      </c>
      <c r="AB5" s="4" t="s">
        <v>70</v>
      </c>
    </row>
    <row r="6" spans="2:43" ht="15.75" thickBot="1" x14ac:dyDescent="0.3">
      <c r="B6" s="6"/>
      <c r="C6" s="6" t="s">
        <v>71</v>
      </c>
      <c r="D6" s="7"/>
      <c r="E6" s="6" t="s">
        <v>87</v>
      </c>
      <c r="G6" s="6"/>
      <c r="H6" s="6"/>
      <c r="I6" s="40"/>
      <c r="J6" s="167"/>
      <c r="K6" s="172"/>
      <c r="L6" s="9"/>
      <c r="M6" s="11"/>
      <c r="N6" s="10"/>
      <c r="O6" s="10" t="s">
        <v>83</v>
      </c>
      <c r="Q6" s="10"/>
      <c r="R6" s="10" t="s">
        <v>72</v>
      </c>
      <c r="S6" s="29"/>
      <c r="T6" s="10"/>
      <c r="U6" s="10" t="s">
        <v>88</v>
      </c>
      <c r="W6" s="10"/>
      <c r="X6" s="10"/>
      <c r="Y6" s="29"/>
      <c r="Z6" s="10"/>
      <c r="AA6" s="10" t="s">
        <v>84</v>
      </c>
      <c r="AC6" s="10"/>
      <c r="AD6" s="10"/>
      <c r="AE6" s="29"/>
      <c r="AF6" s="10"/>
      <c r="AG6" s="10" t="s">
        <v>85</v>
      </c>
      <c r="AI6" s="10"/>
      <c r="AJ6" s="10"/>
      <c r="AK6" s="29"/>
      <c r="AL6" s="6"/>
      <c r="AM6" s="6" t="s">
        <v>86</v>
      </c>
      <c r="AN6" s="6"/>
      <c r="AO6" s="6"/>
      <c r="AP6" s="6"/>
      <c r="AQ6" s="25"/>
    </row>
    <row r="7" spans="2:43" x14ac:dyDescent="0.25">
      <c r="B7" s="6"/>
      <c r="C7" s="6" t="s">
        <v>73</v>
      </c>
      <c r="D7" s="7" t="s">
        <v>74</v>
      </c>
      <c r="E7" s="19">
        <v>0.6</v>
      </c>
      <c r="F7" s="6"/>
      <c r="G7" s="6" t="s">
        <v>75</v>
      </c>
      <c r="H7" s="8" t="s">
        <v>1</v>
      </c>
      <c r="I7" s="164" t="s">
        <v>76</v>
      </c>
      <c r="J7" s="168" t="s">
        <v>2</v>
      </c>
      <c r="K7" s="173" t="s">
        <v>79</v>
      </c>
      <c r="L7" s="12" t="s">
        <v>77</v>
      </c>
      <c r="M7" s="25" t="s">
        <v>78</v>
      </c>
      <c r="N7" s="7">
        <v>1</v>
      </c>
      <c r="O7" s="6">
        <v>2</v>
      </c>
      <c r="P7" s="6">
        <v>3</v>
      </c>
      <c r="Q7" s="6">
        <v>4</v>
      </c>
      <c r="R7" s="6">
        <v>5</v>
      </c>
      <c r="S7" s="25" t="s">
        <v>78</v>
      </c>
      <c r="T7" s="6">
        <v>1</v>
      </c>
      <c r="U7" s="6">
        <v>2</v>
      </c>
      <c r="V7" s="6">
        <v>3</v>
      </c>
      <c r="W7" s="6">
        <v>4</v>
      </c>
      <c r="X7" s="6">
        <v>5</v>
      </c>
      <c r="Y7" s="25" t="s">
        <v>78</v>
      </c>
      <c r="Z7" s="6">
        <v>1</v>
      </c>
      <c r="AA7" s="6">
        <v>2</v>
      </c>
      <c r="AB7" s="6">
        <v>3</v>
      </c>
      <c r="AC7" s="6">
        <v>4</v>
      </c>
      <c r="AD7" s="6">
        <v>5</v>
      </c>
      <c r="AE7" s="25" t="s">
        <v>78</v>
      </c>
      <c r="AF7" s="6">
        <v>1</v>
      </c>
      <c r="AG7" s="6">
        <v>2</v>
      </c>
      <c r="AH7" s="6">
        <v>3</v>
      </c>
      <c r="AI7" s="6">
        <v>4</v>
      </c>
      <c r="AJ7" s="6">
        <v>5</v>
      </c>
      <c r="AK7" s="25" t="s">
        <v>80</v>
      </c>
      <c r="AL7" s="6">
        <v>1</v>
      </c>
      <c r="AM7" s="6">
        <v>2</v>
      </c>
      <c r="AN7" s="6">
        <v>3</v>
      </c>
      <c r="AO7" s="6">
        <v>4</v>
      </c>
      <c r="AP7" s="6">
        <v>5</v>
      </c>
      <c r="AQ7" s="25" t="s">
        <v>78</v>
      </c>
    </row>
    <row r="8" spans="2:43" x14ac:dyDescent="0.25">
      <c r="B8" s="6"/>
      <c r="C8" s="6" t="s">
        <v>81</v>
      </c>
      <c r="D8" s="14"/>
      <c r="E8" s="15">
        <f>(M8+S8+Y8+AE8+AK8+AQ8)/10</f>
        <v>3.6</v>
      </c>
      <c r="F8" s="15"/>
      <c r="G8" s="15">
        <v>5</v>
      </c>
      <c r="H8" s="16">
        <f>G8*0.4</f>
        <v>2</v>
      </c>
      <c r="I8" s="165">
        <f>E8+H8</f>
        <v>5.6</v>
      </c>
      <c r="J8" s="169"/>
      <c r="K8" s="174"/>
      <c r="L8" s="24">
        <v>5</v>
      </c>
      <c r="M8" s="26">
        <f>L8*1.2</f>
        <v>6</v>
      </c>
      <c r="N8" s="18">
        <v>5</v>
      </c>
      <c r="O8" s="15">
        <v>5</v>
      </c>
      <c r="P8" s="15">
        <v>5</v>
      </c>
      <c r="Q8" s="15">
        <v>5</v>
      </c>
      <c r="R8" s="15">
        <v>5</v>
      </c>
      <c r="S8" s="30">
        <f>((N8+O8+P8+Q8+R8)/5)*1.5</f>
        <v>7.5</v>
      </c>
      <c r="T8" s="15">
        <v>5</v>
      </c>
      <c r="U8" s="15">
        <v>5</v>
      </c>
      <c r="V8" s="15">
        <v>5</v>
      </c>
      <c r="W8" s="15">
        <v>5</v>
      </c>
      <c r="X8" s="15">
        <v>5</v>
      </c>
      <c r="Y8" s="27">
        <f>(T8+U8+V8+W8++X8)*1/5</f>
        <v>5</v>
      </c>
      <c r="Z8" s="14">
        <v>5</v>
      </c>
      <c r="AA8" s="15">
        <v>5</v>
      </c>
      <c r="AB8" s="15">
        <v>5</v>
      </c>
      <c r="AC8" s="15">
        <v>5</v>
      </c>
      <c r="AD8" s="15">
        <v>5</v>
      </c>
      <c r="AE8" s="27">
        <f>(Z8+AA8+AB8+AC8+AD8)/5</f>
        <v>5</v>
      </c>
      <c r="AF8" s="15">
        <v>5</v>
      </c>
      <c r="AG8" s="15">
        <v>5</v>
      </c>
      <c r="AH8" s="15">
        <v>5</v>
      </c>
      <c r="AI8" s="15">
        <v>5</v>
      </c>
      <c r="AJ8" s="15">
        <v>5</v>
      </c>
      <c r="AK8" s="27">
        <f>(AF8+AG8+AH8+AI8+AJ8)*0.5/5</f>
        <v>2.5</v>
      </c>
      <c r="AL8" s="6">
        <v>5</v>
      </c>
      <c r="AM8" s="6"/>
      <c r="AN8" s="6">
        <v>5</v>
      </c>
      <c r="AO8" s="6"/>
      <c r="AP8" s="6">
        <v>5</v>
      </c>
      <c r="AQ8" s="25">
        <f>((AM8+AN8+AO8+AP8+AL8)/3)*2</f>
        <v>10</v>
      </c>
    </row>
    <row r="9" spans="2:43" x14ac:dyDescent="0.25">
      <c r="B9" s="31">
        <v>84651002013</v>
      </c>
      <c r="C9" s="32" t="s">
        <v>4</v>
      </c>
      <c r="D9" s="14"/>
      <c r="E9" s="15">
        <f t="shared" ref="E9:E46" si="0">(M9+S9+Y9+AE9+AK9+AQ9)/10</f>
        <v>2.9474999999999998</v>
      </c>
      <c r="F9" s="15"/>
      <c r="G9" s="15">
        <v>1.2</v>
      </c>
      <c r="H9" s="16">
        <f t="shared" ref="H9:H48" si="1">G9*0.4</f>
        <v>0.48</v>
      </c>
      <c r="I9" s="237">
        <f>E9+H9+0.2</f>
        <v>3.6274999999999999</v>
      </c>
      <c r="J9" s="169"/>
      <c r="K9" s="174"/>
      <c r="L9" s="24">
        <v>4.3</v>
      </c>
      <c r="M9" s="26">
        <f t="shared" ref="M9:M49" si="2">L9*1.2</f>
        <v>5.1599999999999993</v>
      </c>
      <c r="N9" s="18">
        <v>4.2</v>
      </c>
      <c r="O9" s="15">
        <v>5</v>
      </c>
      <c r="P9" s="15">
        <v>5</v>
      </c>
      <c r="Q9" s="15">
        <v>4.75</v>
      </c>
      <c r="R9" s="15">
        <v>5</v>
      </c>
      <c r="S9" s="30">
        <f>((N9+O9+P9+Q9+R9)/5)*1.5</f>
        <v>7.1850000000000005</v>
      </c>
      <c r="T9" s="15">
        <v>0.5</v>
      </c>
      <c r="U9" s="15">
        <v>2.9</v>
      </c>
      <c r="V9" s="15">
        <v>3.8</v>
      </c>
      <c r="W9" s="15">
        <v>1.8</v>
      </c>
      <c r="X9" s="15">
        <v>4.2</v>
      </c>
      <c r="Y9" s="27">
        <f t="shared" ref="Y9:Y34" si="3">(T9+U9+V9+W9++X9)*1/5</f>
        <v>2.6399999999999997</v>
      </c>
      <c r="Z9" s="14">
        <v>4.3</v>
      </c>
      <c r="AA9" s="15">
        <v>4.8499999999999996</v>
      </c>
      <c r="AB9" s="15">
        <v>4.8</v>
      </c>
      <c r="AC9" s="15">
        <v>4.8</v>
      </c>
      <c r="AD9" s="15">
        <v>4.7</v>
      </c>
      <c r="AE9" s="27">
        <f t="shared" ref="AE9:AE34" si="4">(Z9+AA9+AB9+AC9+AD9)/5</f>
        <v>4.6899999999999995</v>
      </c>
      <c r="AF9" s="15">
        <v>3.5</v>
      </c>
      <c r="AG9" s="15">
        <v>4.5</v>
      </c>
      <c r="AH9" s="15">
        <v>4</v>
      </c>
      <c r="AI9" s="15">
        <v>5</v>
      </c>
      <c r="AJ9" s="15">
        <v>5</v>
      </c>
      <c r="AK9" s="27">
        <f t="shared" ref="AK9:AK34" si="5">(AF9+AG9+AH9+AI9+AJ9)*0.5/5</f>
        <v>2.2000000000000002</v>
      </c>
      <c r="AL9" s="6">
        <v>5</v>
      </c>
      <c r="AM9" s="6"/>
      <c r="AN9" s="6">
        <v>3</v>
      </c>
      <c r="AO9" s="6"/>
      <c r="AP9" s="6">
        <v>3.4</v>
      </c>
      <c r="AQ9" s="25">
        <f t="shared" ref="AQ9:AQ49" si="6">((AM9+AN9+AO9+AP9+AL9)/3)*2</f>
        <v>7.6000000000000005</v>
      </c>
    </row>
    <row r="10" spans="2:43" x14ac:dyDescent="0.25">
      <c r="B10" s="33">
        <v>84651012013</v>
      </c>
      <c r="C10" s="32" t="s">
        <v>5</v>
      </c>
      <c r="D10" s="14">
        <v>1</v>
      </c>
      <c r="E10" s="15">
        <f t="shared" si="0"/>
        <v>2.2173333333333334</v>
      </c>
      <c r="F10" s="15"/>
      <c r="G10" s="15">
        <v>1.8</v>
      </c>
      <c r="H10" s="16">
        <f t="shared" si="1"/>
        <v>0.72000000000000008</v>
      </c>
      <c r="I10" s="237">
        <f>E10+H10+0.2</f>
        <v>3.1373333333333338</v>
      </c>
      <c r="J10" s="169"/>
      <c r="K10" s="174"/>
      <c r="L10" s="14">
        <v>3.5</v>
      </c>
      <c r="M10" s="27">
        <f t="shared" si="2"/>
        <v>4.2</v>
      </c>
      <c r="N10" s="18">
        <v>4.8</v>
      </c>
      <c r="O10" s="15">
        <v>4.8</v>
      </c>
      <c r="P10" s="15">
        <v>4</v>
      </c>
      <c r="Q10" s="15">
        <v>3.9</v>
      </c>
      <c r="R10" s="15">
        <v>0</v>
      </c>
      <c r="S10" s="30">
        <f t="shared" ref="S10:S34" si="7">((N10+O10+P10+Q10+R10)/5)*1.5</f>
        <v>5.25</v>
      </c>
      <c r="T10" s="15">
        <v>3</v>
      </c>
      <c r="U10" s="15">
        <v>2.5</v>
      </c>
      <c r="V10" s="15">
        <v>3.5</v>
      </c>
      <c r="W10" s="15">
        <v>0.5</v>
      </c>
      <c r="X10" s="15">
        <v>0</v>
      </c>
      <c r="Y10" s="27">
        <f t="shared" si="3"/>
        <v>1.9</v>
      </c>
      <c r="Z10" s="14">
        <v>0</v>
      </c>
      <c r="AA10" s="15">
        <v>4.8</v>
      </c>
      <c r="AB10" s="15">
        <v>4.5999999999999996</v>
      </c>
      <c r="AC10" s="15">
        <v>4.8</v>
      </c>
      <c r="AD10" s="15">
        <v>0</v>
      </c>
      <c r="AE10" s="27">
        <f t="shared" si="4"/>
        <v>2.84</v>
      </c>
      <c r="AF10" s="15">
        <v>2.2000000000000002</v>
      </c>
      <c r="AG10" s="15">
        <v>4.8</v>
      </c>
      <c r="AH10" s="15">
        <v>2.5</v>
      </c>
      <c r="AI10" s="15">
        <v>5</v>
      </c>
      <c r="AJ10" s="15">
        <v>0</v>
      </c>
      <c r="AK10" s="27">
        <f t="shared" si="5"/>
        <v>1.45</v>
      </c>
      <c r="AL10" s="6">
        <v>2.9</v>
      </c>
      <c r="AM10" s="6">
        <v>0</v>
      </c>
      <c r="AN10" s="6">
        <v>3.5</v>
      </c>
      <c r="AO10" s="6">
        <v>0</v>
      </c>
      <c r="AP10" s="6">
        <v>3.4</v>
      </c>
      <c r="AQ10" s="25">
        <f t="shared" si="6"/>
        <v>6.5333333333333341</v>
      </c>
    </row>
    <row r="11" spans="2:43" x14ac:dyDescent="0.25">
      <c r="B11" s="33">
        <v>84651022013</v>
      </c>
      <c r="C11" s="32" t="s">
        <v>6</v>
      </c>
      <c r="D11" s="14">
        <v>1</v>
      </c>
      <c r="E11" s="15">
        <f t="shared" si="0"/>
        <v>2.1100000000000003</v>
      </c>
      <c r="F11" s="15"/>
      <c r="G11" s="15">
        <v>1.5</v>
      </c>
      <c r="H11" s="16">
        <f t="shared" si="1"/>
        <v>0.60000000000000009</v>
      </c>
      <c r="I11" s="238">
        <f t="shared" ref="I11:I49" si="8">E11+H11+0.2</f>
        <v>2.9100000000000006</v>
      </c>
      <c r="J11" s="169">
        <v>3.2</v>
      </c>
      <c r="K11" s="176">
        <f t="shared" ref="K11" si="9">(I11+J11)/2</f>
        <v>3.0550000000000006</v>
      </c>
      <c r="L11" s="14">
        <v>0</v>
      </c>
      <c r="M11" s="27">
        <f t="shared" si="2"/>
        <v>0</v>
      </c>
      <c r="N11" s="18">
        <v>2.8</v>
      </c>
      <c r="O11" s="15">
        <v>4.2</v>
      </c>
      <c r="P11" s="15">
        <v>3</v>
      </c>
      <c r="Q11" s="15">
        <v>3</v>
      </c>
      <c r="R11" s="15">
        <v>4.8</v>
      </c>
      <c r="S11" s="30">
        <f t="shared" si="7"/>
        <v>5.34</v>
      </c>
      <c r="T11" s="15">
        <v>0</v>
      </c>
      <c r="U11" s="15">
        <v>0</v>
      </c>
      <c r="V11" s="15">
        <v>4</v>
      </c>
      <c r="W11" s="15">
        <v>1</v>
      </c>
      <c r="X11" s="15">
        <v>4.3</v>
      </c>
      <c r="Y11" s="27">
        <f t="shared" si="3"/>
        <v>1.86</v>
      </c>
      <c r="Z11" s="14">
        <v>4.8499999999999996</v>
      </c>
      <c r="AA11" s="15">
        <v>0</v>
      </c>
      <c r="AB11" s="15">
        <v>4.8</v>
      </c>
      <c r="AC11" s="15">
        <v>4.8</v>
      </c>
      <c r="AD11" s="15">
        <v>4.8</v>
      </c>
      <c r="AE11" s="27">
        <v>4.8</v>
      </c>
      <c r="AF11" s="15">
        <v>2.5</v>
      </c>
      <c r="AG11" s="15">
        <v>3.5</v>
      </c>
      <c r="AH11" s="15">
        <v>3</v>
      </c>
      <c r="AI11" s="15">
        <v>0</v>
      </c>
      <c r="AJ11" s="15">
        <v>0</v>
      </c>
      <c r="AK11" s="27">
        <f t="shared" si="5"/>
        <v>0.9</v>
      </c>
      <c r="AL11" s="15">
        <v>4.0999999999999996</v>
      </c>
      <c r="AM11" s="15">
        <v>0</v>
      </c>
      <c r="AN11" s="15">
        <v>4.7</v>
      </c>
      <c r="AO11" s="15"/>
      <c r="AP11" s="15">
        <v>3.5</v>
      </c>
      <c r="AQ11" s="25">
        <f t="shared" si="6"/>
        <v>8.1999999999999993</v>
      </c>
    </row>
    <row r="12" spans="2:43" x14ac:dyDescent="0.25">
      <c r="B12" s="33">
        <v>84651052013</v>
      </c>
      <c r="C12" s="32" t="s">
        <v>7</v>
      </c>
      <c r="D12" s="14"/>
      <c r="E12" s="15">
        <f t="shared" si="0"/>
        <v>2.8549999999999995</v>
      </c>
      <c r="F12" s="15"/>
      <c r="G12" s="15">
        <v>2.2000000000000002</v>
      </c>
      <c r="H12" s="16">
        <f t="shared" si="1"/>
        <v>0.88000000000000012</v>
      </c>
      <c r="I12" s="237">
        <f t="shared" si="8"/>
        <v>3.9349999999999996</v>
      </c>
      <c r="J12" s="169"/>
      <c r="K12" s="176"/>
      <c r="L12" s="14">
        <v>3.9</v>
      </c>
      <c r="M12" s="27">
        <f t="shared" si="2"/>
        <v>4.68</v>
      </c>
      <c r="N12" s="18">
        <v>4.3</v>
      </c>
      <c r="O12" s="15">
        <v>5</v>
      </c>
      <c r="P12" s="15">
        <v>4.5</v>
      </c>
      <c r="Q12" s="15">
        <v>4.0999999999999996</v>
      </c>
      <c r="R12" s="15">
        <v>4.8</v>
      </c>
      <c r="S12" s="30">
        <f t="shared" si="7"/>
        <v>6.8100000000000005</v>
      </c>
      <c r="T12" s="15">
        <v>0</v>
      </c>
      <c r="U12" s="15">
        <v>2.9</v>
      </c>
      <c r="V12" s="15">
        <v>1</v>
      </c>
      <c r="W12" s="15">
        <v>4.8</v>
      </c>
      <c r="X12" s="15">
        <v>4.3</v>
      </c>
      <c r="Y12" s="27">
        <f t="shared" si="3"/>
        <v>2.6</v>
      </c>
      <c r="Z12" s="14">
        <v>4.8499999999999996</v>
      </c>
      <c r="AA12" s="15">
        <v>4.8</v>
      </c>
      <c r="AB12" s="15">
        <v>4.8</v>
      </c>
      <c r="AC12" s="15">
        <v>4.8</v>
      </c>
      <c r="AD12" s="15">
        <v>4.8</v>
      </c>
      <c r="AE12" s="27">
        <f t="shared" si="4"/>
        <v>4.8100000000000005</v>
      </c>
      <c r="AF12" s="15">
        <v>3</v>
      </c>
      <c r="AG12" s="15">
        <v>0</v>
      </c>
      <c r="AH12" s="15">
        <v>2.5</v>
      </c>
      <c r="AI12" s="15">
        <v>4</v>
      </c>
      <c r="AJ12" s="15">
        <v>5</v>
      </c>
      <c r="AK12" s="27">
        <f t="shared" si="5"/>
        <v>1.45</v>
      </c>
      <c r="AL12" s="6">
        <v>4.0999999999999996</v>
      </c>
      <c r="AM12" s="6"/>
      <c r="AN12" s="6">
        <v>4.7</v>
      </c>
      <c r="AO12" s="6"/>
      <c r="AP12" s="6">
        <v>3.5</v>
      </c>
      <c r="AQ12" s="25">
        <f t="shared" si="6"/>
        <v>8.1999999999999993</v>
      </c>
    </row>
    <row r="13" spans="2:43" s="48" customFormat="1" x14ac:dyDescent="0.25">
      <c r="B13" s="57">
        <v>84650172013</v>
      </c>
      <c r="C13" s="58" t="s">
        <v>8</v>
      </c>
      <c r="D13" s="55">
        <v>1</v>
      </c>
      <c r="E13" s="52">
        <f t="shared" si="0"/>
        <v>1.9396666666666664</v>
      </c>
      <c r="F13" s="52"/>
      <c r="G13" s="52">
        <v>1</v>
      </c>
      <c r="H13" s="53">
        <f t="shared" si="1"/>
        <v>0.4</v>
      </c>
      <c r="I13" s="239">
        <f t="shared" si="8"/>
        <v>2.5396666666666667</v>
      </c>
      <c r="J13" s="175">
        <v>1.7</v>
      </c>
      <c r="K13" s="176">
        <f>(I13+J13)/2</f>
        <v>2.1198333333333332</v>
      </c>
      <c r="L13" s="55">
        <v>2</v>
      </c>
      <c r="M13" s="177">
        <f t="shared" si="2"/>
        <v>2.4</v>
      </c>
      <c r="N13" s="180">
        <v>4.2</v>
      </c>
      <c r="O13" s="52">
        <v>3.8</v>
      </c>
      <c r="P13" s="52">
        <v>3.7</v>
      </c>
      <c r="Q13" s="52">
        <v>4.2</v>
      </c>
      <c r="R13" s="52">
        <v>4.5</v>
      </c>
      <c r="S13" s="178">
        <f t="shared" si="7"/>
        <v>6.12</v>
      </c>
      <c r="T13" s="52">
        <v>0.5</v>
      </c>
      <c r="U13" s="52">
        <v>1.3</v>
      </c>
      <c r="V13" s="52">
        <v>5</v>
      </c>
      <c r="W13" s="52">
        <v>0</v>
      </c>
      <c r="X13" s="52">
        <v>4.2</v>
      </c>
      <c r="Y13" s="177">
        <f t="shared" si="3"/>
        <v>2.2000000000000002</v>
      </c>
      <c r="Z13" s="55">
        <v>1.4</v>
      </c>
      <c r="AA13" s="52">
        <v>1.5</v>
      </c>
      <c r="AB13" s="52">
        <v>3.7</v>
      </c>
      <c r="AC13" s="52">
        <v>0</v>
      </c>
      <c r="AD13" s="181">
        <v>4.3</v>
      </c>
      <c r="AE13" s="177">
        <f t="shared" si="4"/>
        <v>2.1799999999999997</v>
      </c>
      <c r="AF13" s="52">
        <v>5</v>
      </c>
      <c r="AG13" s="52">
        <v>4.3</v>
      </c>
      <c r="AH13" s="52">
        <v>5</v>
      </c>
      <c r="AI13" s="52">
        <v>5</v>
      </c>
      <c r="AJ13" s="52">
        <v>5</v>
      </c>
      <c r="AK13" s="177">
        <f t="shared" si="5"/>
        <v>2.4300000000000002</v>
      </c>
      <c r="AL13" s="56">
        <v>2.5</v>
      </c>
      <c r="AM13" s="56"/>
      <c r="AN13" s="56">
        <v>2.1</v>
      </c>
      <c r="AO13" s="56"/>
      <c r="AP13" s="56">
        <v>1.5</v>
      </c>
      <c r="AQ13" s="179">
        <f t="shared" si="6"/>
        <v>4.0666666666666664</v>
      </c>
    </row>
    <row r="14" spans="2:43" x14ac:dyDescent="0.25">
      <c r="B14" s="33">
        <v>84651062013</v>
      </c>
      <c r="C14" s="32" t="s">
        <v>9</v>
      </c>
      <c r="D14" s="14">
        <v>5</v>
      </c>
      <c r="E14" s="15">
        <f t="shared" si="0"/>
        <v>0</v>
      </c>
      <c r="F14" s="15"/>
      <c r="G14" s="15"/>
      <c r="H14" s="16">
        <f t="shared" si="1"/>
        <v>0</v>
      </c>
      <c r="I14" s="237">
        <f t="shared" si="8"/>
        <v>0.2</v>
      </c>
      <c r="J14" s="169"/>
      <c r="K14" s="174"/>
      <c r="L14" s="14">
        <v>0</v>
      </c>
      <c r="M14" s="27">
        <f t="shared" si="2"/>
        <v>0</v>
      </c>
      <c r="N14" s="18">
        <v>0</v>
      </c>
      <c r="O14" s="15">
        <v>0</v>
      </c>
      <c r="P14" s="15"/>
      <c r="Q14" s="15">
        <v>0</v>
      </c>
      <c r="R14" s="15"/>
      <c r="S14" s="30">
        <v>0</v>
      </c>
      <c r="T14" s="15">
        <v>0</v>
      </c>
      <c r="U14" s="15"/>
      <c r="V14" s="15"/>
      <c r="W14" s="15"/>
      <c r="X14" s="15"/>
      <c r="Y14" s="27">
        <f t="shared" si="3"/>
        <v>0</v>
      </c>
      <c r="Z14" s="14"/>
      <c r="AA14" s="15"/>
      <c r="AB14" s="15"/>
      <c r="AC14" s="15"/>
      <c r="AD14" s="15"/>
      <c r="AE14" s="27">
        <f t="shared" si="4"/>
        <v>0</v>
      </c>
      <c r="AF14" s="15"/>
      <c r="AG14" s="15"/>
      <c r="AH14" s="15"/>
      <c r="AI14" s="15"/>
      <c r="AJ14" s="15"/>
      <c r="AK14" s="27">
        <f t="shared" si="5"/>
        <v>0</v>
      </c>
      <c r="AL14" s="6"/>
      <c r="AM14" s="6"/>
      <c r="AN14" s="6"/>
      <c r="AO14" s="6"/>
      <c r="AP14" s="6"/>
      <c r="AQ14" s="25">
        <f t="shared" si="6"/>
        <v>0</v>
      </c>
    </row>
    <row r="15" spans="2:43" x14ac:dyDescent="0.25">
      <c r="B15" s="33">
        <v>84651072013</v>
      </c>
      <c r="C15" s="32" t="s">
        <v>10</v>
      </c>
      <c r="D15" s="14">
        <v>1</v>
      </c>
      <c r="E15" s="15">
        <f t="shared" si="0"/>
        <v>0.17599999999999999</v>
      </c>
      <c r="F15" s="15"/>
      <c r="G15" s="15"/>
      <c r="H15" s="16">
        <f t="shared" si="1"/>
        <v>0</v>
      </c>
      <c r="I15" s="237">
        <f t="shared" si="8"/>
        <v>0.376</v>
      </c>
      <c r="K15" s="174">
        <f>(I15+J18)/2</f>
        <v>0.98799999999999999</v>
      </c>
      <c r="L15" s="14"/>
      <c r="M15" s="27">
        <f t="shared" si="2"/>
        <v>0</v>
      </c>
      <c r="N15" s="18"/>
      <c r="O15" s="15"/>
      <c r="P15" s="15"/>
      <c r="Q15" s="15"/>
      <c r="R15" s="15"/>
      <c r="S15" s="30">
        <f t="shared" si="7"/>
        <v>0</v>
      </c>
      <c r="T15" s="15"/>
      <c r="U15" s="15"/>
      <c r="V15" s="15"/>
      <c r="W15" s="15"/>
      <c r="X15" s="15">
        <v>4</v>
      </c>
      <c r="Y15" s="27">
        <f t="shared" si="3"/>
        <v>0.8</v>
      </c>
      <c r="Z15" s="14"/>
      <c r="AA15" s="15"/>
      <c r="AB15" s="15"/>
      <c r="AC15" s="15"/>
      <c r="AD15" s="15">
        <v>4.8</v>
      </c>
      <c r="AE15" s="27">
        <f t="shared" si="4"/>
        <v>0.96</v>
      </c>
      <c r="AF15" s="15"/>
      <c r="AG15" s="15"/>
      <c r="AH15" s="15"/>
      <c r="AI15" s="15"/>
      <c r="AJ15" s="15"/>
      <c r="AK15" s="27">
        <f t="shared" si="5"/>
        <v>0</v>
      </c>
      <c r="AL15" s="6"/>
      <c r="AM15" s="6"/>
      <c r="AN15" s="6"/>
      <c r="AO15" s="6"/>
      <c r="AP15" s="6"/>
      <c r="AQ15" s="25">
        <f t="shared" si="6"/>
        <v>0</v>
      </c>
    </row>
    <row r="16" spans="2:43" s="48" customFormat="1" x14ac:dyDescent="0.25">
      <c r="B16" s="57">
        <v>84651082013</v>
      </c>
      <c r="C16" s="58" t="s">
        <v>11</v>
      </c>
      <c r="D16" s="55">
        <v>1</v>
      </c>
      <c r="E16" s="52">
        <f t="shared" si="0"/>
        <v>1.3326666666666667</v>
      </c>
      <c r="F16" s="52"/>
      <c r="G16" s="52">
        <v>1.9</v>
      </c>
      <c r="H16" s="53">
        <f t="shared" si="1"/>
        <v>0.76</v>
      </c>
      <c r="I16" s="239">
        <f t="shared" si="8"/>
        <v>2.2926666666666669</v>
      </c>
      <c r="J16" s="175"/>
      <c r="K16" s="176">
        <f t="shared" ref="K16:K47" si="10">(I16+J16)/2</f>
        <v>1.1463333333333334</v>
      </c>
      <c r="L16" s="55">
        <v>3.5</v>
      </c>
      <c r="M16" s="177">
        <f t="shared" si="2"/>
        <v>4.2</v>
      </c>
      <c r="N16" s="61">
        <v>0</v>
      </c>
      <c r="O16" s="52">
        <v>4.0999999999999996</v>
      </c>
      <c r="P16" s="52">
        <v>4.3</v>
      </c>
      <c r="Q16" s="52">
        <v>4</v>
      </c>
      <c r="R16" s="52">
        <v>0</v>
      </c>
      <c r="S16" s="178">
        <f t="shared" si="7"/>
        <v>3.7199999999999993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  <c r="Y16" s="177">
        <f t="shared" si="3"/>
        <v>0</v>
      </c>
      <c r="Z16" s="55">
        <v>1.5</v>
      </c>
      <c r="AA16" s="52">
        <v>0</v>
      </c>
      <c r="AB16" s="52">
        <v>3.7</v>
      </c>
      <c r="AC16" s="52">
        <v>1.5</v>
      </c>
      <c r="AD16" s="52">
        <v>0</v>
      </c>
      <c r="AE16" s="177">
        <f t="shared" si="4"/>
        <v>1.34</v>
      </c>
      <c r="AF16" s="52">
        <v>0</v>
      </c>
      <c r="AG16" s="52">
        <v>0</v>
      </c>
      <c r="AH16" s="52">
        <v>0</v>
      </c>
      <c r="AI16" s="52">
        <v>0</v>
      </c>
      <c r="AJ16" s="52">
        <v>0</v>
      </c>
      <c r="AK16" s="177">
        <f t="shared" si="5"/>
        <v>0</v>
      </c>
      <c r="AL16" s="56">
        <v>2.5</v>
      </c>
      <c r="AM16" s="56"/>
      <c r="AN16" s="56">
        <v>2.1</v>
      </c>
      <c r="AO16" s="56"/>
      <c r="AP16" s="56">
        <v>1.5</v>
      </c>
      <c r="AQ16" s="179">
        <f t="shared" si="6"/>
        <v>4.0666666666666664</v>
      </c>
    </row>
    <row r="17" spans="1:43" x14ac:dyDescent="0.25">
      <c r="B17" s="33">
        <v>84651092013</v>
      </c>
      <c r="C17" s="32" t="s">
        <v>12</v>
      </c>
      <c r="D17" s="14">
        <v>2</v>
      </c>
      <c r="E17" s="15">
        <f t="shared" si="0"/>
        <v>2.3616666666666668</v>
      </c>
      <c r="F17" s="15"/>
      <c r="G17" s="15">
        <v>1.4</v>
      </c>
      <c r="H17" s="16">
        <f t="shared" si="1"/>
        <v>0.55999999999999994</v>
      </c>
      <c r="I17" s="237">
        <f t="shared" si="8"/>
        <v>3.121666666666667</v>
      </c>
      <c r="J17" s="169"/>
      <c r="K17" s="176">
        <f t="shared" si="10"/>
        <v>1.5608333333333335</v>
      </c>
      <c r="L17" s="14">
        <v>2.5</v>
      </c>
      <c r="M17" s="27">
        <f t="shared" si="2"/>
        <v>3</v>
      </c>
      <c r="N17" s="18">
        <v>0</v>
      </c>
      <c r="O17" s="15">
        <v>3.3</v>
      </c>
      <c r="P17" s="15">
        <v>4.3</v>
      </c>
      <c r="Q17" s="15">
        <v>4.5</v>
      </c>
      <c r="R17" s="15">
        <v>4.2</v>
      </c>
      <c r="S17" s="30">
        <f t="shared" si="7"/>
        <v>4.8900000000000006</v>
      </c>
      <c r="T17" s="15">
        <v>1.4</v>
      </c>
      <c r="U17" s="15">
        <v>2.4</v>
      </c>
      <c r="V17" s="15">
        <v>4.3</v>
      </c>
      <c r="W17" s="15">
        <v>3.7</v>
      </c>
      <c r="X17" s="15">
        <v>4</v>
      </c>
      <c r="Y17" s="27">
        <f t="shared" si="3"/>
        <v>3.16</v>
      </c>
      <c r="Z17" s="14">
        <v>4.5</v>
      </c>
      <c r="AA17" s="15">
        <v>4.5</v>
      </c>
      <c r="AB17" s="15">
        <v>4.9000000000000004</v>
      </c>
      <c r="AC17" s="15">
        <v>4.5</v>
      </c>
      <c r="AD17" s="15">
        <v>4.3</v>
      </c>
      <c r="AE17" s="27">
        <f t="shared" si="4"/>
        <v>4.54</v>
      </c>
      <c r="AF17" s="15">
        <v>5</v>
      </c>
      <c r="AG17" s="15">
        <v>3</v>
      </c>
      <c r="AH17" s="15">
        <v>2.1</v>
      </c>
      <c r="AI17" s="15">
        <v>2</v>
      </c>
      <c r="AJ17" s="15">
        <v>1.5</v>
      </c>
      <c r="AK17" s="27">
        <f t="shared" si="5"/>
        <v>1.3599999999999999</v>
      </c>
      <c r="AL17" s="6">
        <v>3.6</v>
      </c>
      <c r="AM17" s="6"/>
      <c r="AN17" s="6">
        <v>3.6</v>
      </c>
      <c r="AO17" s="6"/>
      <c r="AP17" s="6">
        <v>2.8</v>
      </c>
      <c r="AQ17" s="25">
        <f t="shared" si="6"/>
        <v>6.666666666666667</v>
      </c>
    </row>
    <row r="18" spans="1:43" s="48" customFormat="1" x14ac:dyDescent="0.25">
      <c r="B18" s="57">
        <v>84651102013</v>
      </c>
      <c r="C18" s="58" t="s">
        <v>13</v>
      </c>
      <c r="D18" s="55"/>
      <c r="E18" s="52">
        <f t="shared" si="0"/>
        <v>2.1496666666666666</v>
      </c>
      <c r="F18" s="52"/>
      <c r="G18" s="52">
        <v>1.3</v>
      </c>
      <c r="H18" s="53">
        <f t="shared" si="1"/>
        <v>0.52</v>
      </c>
      <c r="I18" s="239">
        <f t="shared" si="8"/>
        <v>2.8696666666666668</v>
      </c>
      <c r="J18" s="169">
        <v>1.6</v>
      </c>
      <c r="K18" s="176">
        <f t="shared" si="10"/>
        <v>2.2348333333333334</v>
      </c>
      <c r="L18" s="55">
        <v>4</v>
      </c>
      <c r="M18" s="177">
        <f t="shared" si="2"/>
        <v>4.8</v>
      </c>
      <c r="N18" s="61">
        <v>3.7</v>
      </c>
      <c r="O18" s="52">
        <v>3.3</v>
      </c>
      <c r="P18" s="52">
        <v>4.0999999999999996</v>
      </c>
      <c r="Q18" s="52">
        <v>4.3</v>
      </c>
      <c r="R18" s="52">
        <v>4.2</v>
      </c>
      <c r="S18" s="178">
        <f t="shared" si="7"/>
        <v>5.879999999999999</v>
      </c>
      <c r="T18" s="52">
        <v>0</v>
      </c>
      <c r="U18" s="52">
        <v>3</v>
      </c>
      <c r="V18" s="52">
        <v>4</v>
      </c>
      <c r="W18" s="52">
        <v>0.5</v>
      </c>
      <c r="X18" s="52">
        <v>4.2</v>
      </c>
      <c r="Y18" s="177">
        <f t="shared" si="3"/>
        <v>2.34</v>
      </c>
      <c r="Z18" s="55">
        <v>1.5</v>
      </c>
      <c r="AA18" s="52">
        <v>1.5</v>
      </c>
      <c r="AB18" s="52">
        <v>3.7</v>
      </c>
      <c r="AC18" s="52">
        <v>1.5</v>
      </c>
      <c r="AD18" s="181">
        <v>4.3</v>
      </c>
      <c r="AE18" s="177">
        <f t="shared" si="4"/>
        <v>2.5</v>
      </c>
      <c r="AF18" s="52">
        <v>4.3</v>
      </c>
      <c r="AG18" s="52">
        <v>5</v>
      </c>
      <c r="AH18" s="52">
        <v>5</v>
      </c>
      <c r="AI18" s="52">
        <v>0</v>
      </c>
      <c r="AJ18" s="52">
        <v>4.8</v>
      </c>
      <c r="AK18" s="177">
        <f t="shared" si="5"/>
        <v>1.9100000000000001</v>
      </c>
      <c r="AL18" s="56">
        <v>2.5</v>
      </c>
      <c r="AM18" s="56"/>
      <c r="AN18" s="56">
        <v>2.1</v>
      </c>
      <c r="AO18" s="56"/>
      <c r="AP18" s="56">
        <v>1.5</v>
      </c>
      <c r="AQ18" s="179">
        <f t="shared" si="6"/>
        <v>4.0666666666666664</v>
      </c>
    </row>
    <row r="19" spans="1:43" x14ac:dyDescent="0.25">
      <c r="B19" s="33">
        <v>84651112013</v>
      </c>
      <c r="C19" s="32" t="s">
        <v>14</v>
      </c>
      <c r="D19" s="14"/>
      <c r="E19" s="15">
        <f t="shared" si="0"/>
        <v>2.4699999999999998</v>
      </c>
      <c r="F19" s="15"/>
      <c r="G19" s="15">
        <v>0.7</v>
      </c>
      <c r="H19" s="16">
        <f t="shared" si="1"/>
        <v>0.27999999999999997</v>
      </c>
      <c r="I19" s="237">
        <f t="shared" si="8"/>
        <v>2.9499999999999997</v>
      </c>
      <c r="J19" s="169"/>
      <c r="K19" s="174"/>
      <c r="L19" s="14">
        <v>2.4</v>
      </c>
      <c r="M19" s="27">
        <f t="shared" si="2"/>
        <v>2.88</v>
      </c>
      <c r="N19" s="18">
        <v>3</v>
      </c>
      <c r="O19" s="15">
        <v>3.3</v>
      </c>
      <c r="P19" s="15">
        <v>4</v>
      </c>
      <c r="Q19" s="15">
        <v>4</v>
      </c>
      <c r="R19" s="15">
        <v>4</v>
      </c>
      <c r="S19" s="30">
        <f t="shared" si="7"/>
        <v>5.49</v>
      </c>
      <c r="T19" s="15">
        <v>0.5</v>
      </c>
      <c r="U19" s="15">
        <v>2.5</v>
      </c>
      <c r="V19" s="15">
        <v>3</v>
      </c>
      <c r="W19" s="15">
        <v>0.5</v>
      </c>
      <c r="X19" s="15">
        <v>4.0999999999999996</v>
      </c>
      <c r="Y19" s="27">
        <f t="shared" si="3"/>
        <v>2.12</v>
      </c>
      <c r="Z19" s="14">
        <v>4.5</v>
      </c>
      <c r="AA19" s="15">
        <v>4.5</v>
      </c>
      <c r="AB19" s="15">
        <v>4.8</v>
      </c>
      <c r="AC19" s="15">
        <v>4.8</v>
      </c>
      <c r="AD19" s="15">
        <v>4.7</v>
      </c>
      <c r="AE19" s="27">
        <f t="shared" si="4"/>
        <v>4.66</v>
      </c>
      <c r="AF19" s="15">
        <v>3</v>
      </c>
      <c r="AG19" s="15">
        <v>5</v>
      </c>
      <c r="AH19" s="15">
        <v>4</v>
      </c>
      <c r="AI19" s="15">
        <v>4.5</v>
      </c>
      <c r="AJ19" s="15">
        <v>5</v>
      </c>
      <c r="AK19" s="27">
        <f t="shared" si="5"/>
        <v>2.15</v>
      </c>
      <c r="AL19" s="6">
        <v>4.5</v>
      </c>
      <c r="AM19" s="6"/>
      <c r="AN19" s="6">
        <v>4.2</v>
      </c>
      <c r="AO19" s="6"/>
      <c r="AP19" s="6">
        <v>2.4</v>
      </c>
      <c r="AQ19" s="25">
        <f t="shared" si="6"/>
        <v>7.3999999999999995</v>
      </c>
    </row>
    <row r="20" spans="1:43" x14ac:dyDescent="0.25">
      <c r="B20" s="33">
        <v>84651122013</v>
      </c>
      <c r="C20" s="32" t="s">
        <v>15</v>
      </c>
      <c r="D20" s="14"/>
      <c r="E20" s="15">
        <f t="shared" si="0"/>
        <v>2.8056666666666663</v>
      </c>
      <c r="F20" s="15"/>
      <c r="G20" s="15">
        <v>1</v>
      </c>
      <c r="H20" s="16">
        <f t="shared" si="1"/>
        <v>0.4</v>
      </c>
      <c r="I20" s="237">
        <f t="shared" si="8"/>
        <v>3.4056666666666664</v>
      </c>
      <c r="J20" s="169"/>
      <c r="K20" s="174"/>
      <c r="L20" s="14">
        <v>3.5</v>
      </c>
      <c r="M20" s="27">
        <f t="shared" si="2"/>
        <v>4.2</v>
      </c>
      <c r="N20" s="18">
        <v>4.2</v>
      </c>
      <c r="O20" s="15">
        <v>4.2</v>
      </c>
      <c r="P20" s="15">
        <v>5</v>
      </c>
      <c r="Q20" s="15">
        <v>4.3</v>
      </c>
      <c r="R20" s="15">
        <v>4.5</v>
      </c>
      <c r="S20" s="30">
        <f t="shared" ref="S20" si="11">((N20+O20+P20+Q20+R20)/5)*1.5</f>
        <v>6.6599999999999993</v>
      </c>
      <c r="T20" s="15">
        <v>4</v>
      </c>
      <c r="U20" s="15">
        <v>2.5</v>
      </c>
      <c r="V20" s="15">
        <v>0</v>
      </c>
      <c r="W20" s="15">
        <v>2.7</v>
      </c>
      <c r="X20" s="15">
        <v>4</v>
      </c>
      <c r="Y20" s="27">
        <f t="shared" ref="Y20" si="12">(T20+U20+V20+W20++X20)*1/5</f>
        <v>2.6399999999999997</v>
      </c>
      <c r="Z20" s="14">
        <v>4.3</v>
      </c>
      <c r="AA20" s="15">
        <v>4.95</v>
      </c>
      <c r="AB20" s="15">
        <v>4.9000000000000004</v>
      </c>
      <c r="AC20" s="15">
        <v>5</v>
      </c>
      <c r="AD20" s="15">
        <v>4.8</v>
      </c>
      <c r="AE20" s="27">
        <f t="shared" ref="AE20" si="13">(Z20+AA20+AB20+AC20+AD20)/5</f>
        <v>4.79</v>
      </c>
      <c r="AF20" s="15">
        <v>1</v>
      </c>
      <c r="AG20" s="15">
        <v>4.5</v>
      </c>
      <c r="AH20" s="15">
        <v>2.5</v>
      </c>
      <c r="AI20" s="15">
        <v>4</v>
      </c>
      <c r="AJ20" s="15">
        <v>5</v>
      </c>
      <c r="AK20" s="27">
        <f t="shared" ref="AK20" si="14">(AF20+AG20+AH20+AI20+AJ20)*0.5/5</f>
        <v>1.7</v>
      </c>
      <c r="AL20" s="15">
        <v>4</v>
      </c>
      <c r="AM20" s="15">
        <v>0</v>
      </c>
      <c r="AN20" s="15">
        <v>4.3</v>
      </c>
      <c r="AP20" s="15">
        <v>3.8</v>
      </c>
      <c r="AQ20" s="25">
        <f t="shared" si="6"/>
        <v>8.0666666666666664</v>
      </c>
    </row>
    <row r="21" spans="1:43" x14ac:dyDescent="0.25">
      <c r="B21" s="33">
        <v>84651132013</v>
      </c>
      <c r="C21" s="32" t="s">
        <v>16</v>
      </c>
      <c r="D21" s="14"/>
      <c r="E21" s="15">
        <f t="shared" si="0"/>
        <v>2.6350000000000002</v>
      </c>
      <c r="F21" s="15"/>
      <c r="G21" s="15">
        <v>1.7</v>
      </c>
      <c r="H21" s="16">
        <f t="shared" si="1"/>
        <v>0.68</v>
      </c>
      <c r="I21" s="237">
        <f t="shared" si="8"/>
        <v>3.5150000000000006</v>
      </c>
      <c r="J21" s="169"/>
      <c r="K21" s="174"/>
      <c r="L21" s="14">
        <v>2.7</v>
      </c>
      <c r="M21" s="27">
        <f t="shared" si="2"/>
        <v>3.24</v>
      </c>
      <c r="N21" s="18">
        <v>3.6</v>
      </c>
      <c r="O21" s="15">
        <v>3.5</v>
      </c>
      <c r="P21" s="15">
        <v>3.7</v>
      </c>
      <c r="Q21" s="15">
        <v>5</v>
      </c>
      <c r="R21" s="15">
        <v>5</v>
      </c>
      <c r="S21" s="30">
        <f t="shared" si="7"/>
        <v>6.24</v>
      </c>
      <c r="T21" s="15">
        <v>0.5</v>
      </c>
      <c r="U21" s="15">
        <v>0.5</v>
      </c>
      <c r="V21" s="15">
        <v>5</v>
      </c>
      <c r="W21" s="15">
        <v>0.7</v>
      </c>
      <c r="X21" s="15">
        <v>4.2</v>
      </c>
      <c r="Y21" s="27">
        <f t="shared" si="3"/>
        <v>2.1800000000000002</v>
      </c>
      <c r="Z21" s="14">
        <v>4.3</v>
      </c>
      <c r="AA21" s="15">
        <v>4.8499999999999996</v>
      </c>
      <c r="AB21" s="15">
        <v>4.8</v>
      </c>
      <c r="AC21" s="15">
        <v>4.8</v>
      </c>
      <c r="AD21" s="15">
        <v>4.7</v>
      </c>
      <c r="AE21" s="27">
        <f t="shared" si="4"/>
        <v>4.6899999999999995</v>
      </c>
      <c r="AF21" s="14">
        <v>4.5</v>
      </c>
      <c r="AG21" s="15">
        <v>5</v>
      </c>
      <c r="AH21" s="15">
        <v>4.5</v>
      </c>
      <c r="AI21" s="15">
        <v>5</v>
      </c>
      <c r="AJ21" s="15">
        <v>5</v>
      </c>
      <c r="AK21" s="27">
        <f t="shared" si="5"/>
        <v>2.4</v>
      </c>
      <c r="AL21" s="15">
        <v>5</v>
      </c>
      <c r="AM21" s="15"/>
      <c r="AN21" s="15">
        <v>3</v>
      </c>
      <c r="AO21" s="15"/>
      <c r="AP21" s="15">
        <v>3.4</v>
      </c>
      <c r="AQ21" s="25">
        <f t="shared" si="6"/>
        <v>7.6000000000000005</v>
      </c>
    </row>
    <row r="22" spans="1:43" x14ac:dyDescent="0.25">
      <c r="B22" s="33">
        <v>84651142013</v>
      </c>
      <c r="C22" s="32" t="s">
        <v>17</v>
      </c>
      <c r="D22" s="14">
        <v>1</v>
      </c>
      <c r="E22" s="15">
        <f t="shared" si="0"/>
        <v>2.8976666666666664</v>
      </c>
      <c r="F22" s="15"/>
      <c r="G22" s="15">
        <v>1.4</v>
      </c>
      <c r="H22" s="16">
        <f t="shared" si="1"/>
        <v>0.55999999999999994</v>
      </c>
      <c r="I22" s="237">
        <f t="shared" si="8"/>
        <v>3.6576666666666666</v>
      </c>
      <c r="J22" s="169"/>
      <c r="K22" s="174"/>
      <c r="L22" s="14">
        <v>4.7</v>
      </c>
      <c r="M22" s="27">
        <f t="shared" si="2"/>
        <v>5.64</v>
      </c>
      <c r="N22" s="18">
        <v>4.5</v>
      </c>
      <c r="O22" s="15">
        <v>3.7</v>
      </c>
      <c r="P22" s="15">
        <v>3.8</v>
      </c>
      <c r="Q22" s="15">
        <v>4</v>
      </c>
      <c r="R22" s="15">
        <v>4.5</v>
      </c>
      <c r="S22" s="30">
        <f t="shared" si="7"/>
        <v>6.1499999999999995</v>
      </c>
      <c r="T22" s="15">
        <v>1</v>
      </c>
      <c r="U22" s="15">
        <v>3</v>
      </c>
      <c r="V22" s="15">
        <v>4.5999999999999996</v>
      </c>
      <c r="W22" s="15">
        <v>1</v>
      </c>
      <c r="X22" s="15">
        <v>4</v>
      </c>
      <c r="Y22" s="27">
        <f t="shared" si="3"/>
        <v>2.7199999999999998</v>
      </c>
      <c r="Z22" s="14">
        <v>5</v>
      </c>
      <c r="AA22" s="15">
        <v>4.3</v>
      </c>
      <c r="AB22" s="15">
        <v>4.95</v>
      </c>
      <c r="AC22" s="15">
        <v>4.9000000000000004</v>
      </c>
      <c r="AD22" s="15">
        <v>4.8</v>
      </c>
      <c r="AE22" s="27">
        <v>3.9</v>
      </c>
      <c r="AF22" s="15">
        <v>5</v>
      </c>
      <c r="AG22" s="15">
        <v>5</v>
      </c>
      <c r="AH22" s="15">
        <v>5</v>
      </c>
      <c r="AI22" s="15">
        <v>5</v>
      </c>
      <c r="AJ22" s="15">
        <v>5</v>
      </c>
      <c r="AK22" s="27">
        <f t="shared" si="5"/>
        <v>2.5</v>
      </c>
      <c r="AL22" s="6">
        <v>4</v>
      </c>
      <c r="AM22" s="6"/>
      <c r="AN22" s="6">
        <v>4.3</v>
      </c>
      <c r="AO22" s="6"/>
      <c r="AP22" s="6">
        <v>3.8</v>
      </c>
      <c r="AQ22" s="25">
        <f t="shared" si="6"/>
        <v>8.0666666666666664</v>
      </c>
    </row>
    <row r="23" spans="1:43" x14ac:dyDescent="0.25">
      <c r="B23" s="33">
        <v>84651152013</v>
      </c>
      <c r="C23" s="32" t="s">
        <v>18</v>
      </c>
      <c r="D23" s="14">
        <v>1</v>
      </c>
      <c r="E23" s="15">
        <f t="shared" si="0"/>
        <v>1.6920000000000002</v>
      </c>
      <c r="F23" s="15"/>
      <c r="G23" s="15">
        <v>1.3</v>
      </c>
      <c r="H23" s="16">
        <f t="shared" si="1"/>
        <v>0.52</v>
      </c>
      <c r="I23" s="238">
        <f t="shared" si="8"/>
        <v>2.4120000000000004</v>
      </c>
      <c r="J23" s="169">
        <v>2.2999999999999998</v>
      </c>
      <c r="K23" s="174">
        <f t="shared" si="10"/>
        <v>2.3559999999999999</v>
      </c>
      <c r="L23" s="14">
        <v>0</v>
      </c>
      <c r="M23" s="27">
        <f t="shared" si="2"/>
        <v>0</v>
      </c>
      <c r="N23" s="18">
        <v>3</v>
      </c>
      <c r="O23" s="15">
        <v>4.5</v>
      </c>
      <c r="P23" s="15">
        <v>4.5</v>
      </c>
      <c r="Q23" s="15">
        <v>4.5</v>
      </c>
      <c r="R23" s="15">
        <v>0</v>
      </c>
      <c r="S23" s="30">
        <f t="shared" si="7"/>
        <v>4.9499999999999993</v>
      </c>
      <c r="T23" s="15">
        <v>0.5</v>
      </c>
      <c r="U23" s="15">
        <v>2.6</v>
      </c>
      <c r="V23" s="15">
        <v>1</v>
      </c>
      <c r="W23" s="15">
        <v>3.6</v>
      </c>
      <c r="X23" s="15">
        <v>4.3</v>
      </c>
      <c r="Y23" s="27">
        <f t="shared" si="3"/>
        <v>2.4</v>
      </c>
      <c r="Z23" s="14">
        <v>4.5</v>
      </c>
      <c r="AA23" s="15">
        <v>4.3</v>
      </c>
      <c r="AB23" s="15">
        <v>4.9000000000000004</v>
      </c>
      <c r="AC23" s="15">
        <v>4.8</v>
      </c>
      <c r="AD23" s="15">
        <v>3.7</v>
      </c>
      <c r="AE23" s="27">
        <f t="shared" si="4"/>
        <v>4.4399999999999995</v>
      </c>
      <c r="AF23" s="15">
        <v>3.8</v>
      </c>
      <c r="AG23" s="15">
        <v>1</v>
      </c>
      <c r="AH23" s="15">
        <v>5</v>
      </c>
      <c r="AI23" s="15">
        <v>1.5</v>
      </c>
      <c r="AJ23" s="15">
        <v>0</v>
      </c>
      <c r="AK23" s="27">
        <f t="shared" si="5"/>
        <v>1.1300000000000001</v>
      </c>
      <c r="AL23" s="6">
        <v>2</v>
      </c>
      <c r="AM23" s="6"/>
      <c r="AN23" s="6">
        <v>2</v>
      </c>
      <c r="AO23" s="6"/>
      <c r="AP23" s="6">
        <v>2</v>
      </c>
      <c r="AQ23" s="25">
        <f t="shared" si="6"/>
        <v>4</v>
      </c>
    </row>
    <row r="24" spans="1:43" x14ac:dyDescent="0.25">
      <c r="B24" s="33">
        <v>84651162013</v>
      </c>
      <c r="C24" s="32" t="s">
        <v>19</v>
      </c>
      <c r="D24" s="14"/>
      <c r="E24" s="15">
        <f t="shared" si="0"/>
        <v>2.0129999999999999</v>
      </c>
      <c r="F24" s="15"/>
      <c r="G24" s="15">
        <v>2.4</v>
      </c>
      <c r="H24" s="16">
        <f t="shared" si="1"/>
        <v>0.96</v>
      </c>
      <c r="I24" s="237">
        <f t="shared" si="8"/>
        <v>3.173</v>
      </c>
      <c r="J24" s="169"/>
      <c r="K24" s="174"/>
      <c r="L24" s="14"/>
      <c r="M24" s="27">
        <f t="shared" si="2"/>
        <v>0</v>
      </c>
      <c r="N24" s="18">
        <v>4.5</v>
      </c>
      <c r="O24" s="15">
        <v>4.5</v>
      </c>
      <c r="P24" s="15">
        <v>5</v>
      </c>
      <c r="Q24" s="15">
        <v>2.8</v>
      </c>
      <c r="R24" s="15"/>
      <c r="S24" s="30">
        <f t="shared" si="7"/>
        <v>5.0400000000000009</v>
      </c>
      <c r="T24" s="15">
        <v>1</v>
      </c>
      <c r="U24" s="15">
        <v>3</v>
      </c>
      <c r="V24" s="15"/>
      <c r="W24" s="15">
        <v>0.8</v>
      </c>
      <c r="X24" s="15">
        <v>4.0999999999999996</v>
      </c>
      <c r="Y24" s="27">
        <f t="shared" si="3"/>
        <v>1.7799999999999998</v>
      </c>
      <c r="Z24" s="14">
        <v>4.5</v>
      </c>
      <c r="AA24" s="15">
        <v>4.5</v>
      </c>
      <c r="AB24" s="15">
        <v>4.8</v>
      </c>
      <c r="AC24" s="15">
        <v>4.8</v>
      </c>
      <c r="AD24" s="15">
        <v>4.7</v>
      </c>
      <c r="AE24" s="27">
        <f t="shared" si="4"/>
        <v>4.66</v>
      </c>
      <c r="AF24" s="15">
        <v>2.5</v>
      </c>
      <c r="AG24" s="15">
        <v>5</v>
      </c>
      <c r="AH24" s="15">
        <v>5</v>
      </c>
      <c r="AI24" s="15">
        <v>0</v>
      </c>
      <c r="AJ24" s="15">
        <v>0</v>
      </c>
      <c r="AK24" s="27">
        <f t="shared" si="5"/>
        <v>1.25</v>
      </c>
      <c r="AL24" s="6">
        <v>4.5</v>
      </c>
      <c r="AM24" s="6"/>
      <c r="AN24" s="6">
        <v>4.2</v>
      </c>
      <c r="AO24" s="6"/>
      <c r="AP24" s="6">
        <v>2.4</v>
      </c>
      <c r="AQ24" s="25">
        <f t="shared" si="6"/>
        <v>7.3999999999999995</v>
      </c>
    </row>
    <row r="25" spans="1:43" x14ac:dyDescent="0.25">
      <c r="A25" s="4" t="s">
        <v>82</v>
      </c>
      <c r="B25" s="33">
        <v>84651172013</v>
      </c>
      <c r="C25" s="32" t="s">
        <v>20</v>
      </c>
      <c r="D25" s="14">
        <v>5</v>
      </c>
      <c r="E25" s="15">
        <f t="shared" si="0"/>
        <v>0</v>
      </c>
      <c r="F25" s="15"/>
      <c r="G25" s="15"/>
      <c r="H25" s="16">
        <f t="shared" si="1"/>
        <v>0</v>
      </c>
      <c r="I25" s="237">
        <f t="shared" si="8"/>
        <v>0.2</v>
      </c>
      <c r="J25" s="169"/>
      <c r="K25" s="174"/>
      <c r="L25" s="14"/>
      <c r="M25" s="27">
        <f t="shared" si="2"/>
        <v>0</v>
      </c>
      <c r="N25" s="18"/>
      <c r="O25" s="15"/>
      <c r="P25" s="15"/>
      <c r="Q25" s="15"/>
      <c r="R25" s="15"/>
      <c r="S25" s="30">
        <f t="shared" si="7"/>
        <v>0</v>
      </c>
      <c r="T25" s="15"/>
      <c r="U25" s="15"/>
      <c r="V25" s="15"/>
      <c r="W25" s="15"/>
      <c r="X25" s="15"/>
      <c r="Y25" s="27">
        <f t="shared" si="3"/>
        <v>0</v>
      </c>
      <c r="Z25" s="14"/>
      <c r="AA25" s="15"/>
      <c r="AB25" s="15"/>
      <c r="AC25" s="15"/>
      <c r="AD25" s="15"/>
      <c r="AE25" s="27">
        <f t="shared" si="4"/>
        <v>0</v>
      </c>
      <c r="AF25" s="15"/>
      <c r="AG25" s="15"/>
      <c r="AH25" s="15"/>
      <c r="AI25" s="15"/>
      <c r="AJ25" s="15"/>
      <c r="AK25" s="27">
        <f t="shared" si="5"/>
        <v>0</v>
      </c>
      <c r="AL25" s="6"/>
      <c r="AM25" s="6"/>
      <c r="AN25" s="6"/>
      <c r="AO25" s="6"/>
      <c r="AP25" s="6"/>
      <c r="AQ25" s="25">
        <f t="shared" si="6"/>
        <v>0</v>
      </c>
    </row>
    <row r="26" spans="1:43" x14ac:dyDescent="0.25">
      <c r="B26" s="33">
        <v>84651182013</v>
      </c>
      <c r="C26" s="32" t="s">
        <v>21</v>
      </c>
      <c r="D26" s="14">
        <v>1</v>
      </c>
      <c r="E26" s="15">
        <f t="shared" si="0"/>
        <v>2.742</v>
      </c>
      <c r="F26" s="15"/>
      <c r="G26" s="15">
        <v>1.2</v>
      </c>
      <c r="H26" s="16">
        <f t="shared" si="1"/>
        <v>0.48</v>
      </c>
      <c r="I26" s="237">
        <f t="shared" si="8"/>
        <v>3.4220000000000002</v>
      </c>
      <c r="J26" s="169"/>
      <c r="K26" s="174"/>
      <c r="L26" s="14">
        <v>4.8499999999999996</v>
      </c>
      <c r="M26" s="27">
        <f t="shared" si="2"/>
        <v>5.8199999999999994</v>
      </c>
      <c r="N26" s="18">
        <v>4.5999999999999996</v>
      </c>
      <c r="O26" s="15">
        <v>4.5</v>
      </c>
      <c r="P26" s="15">
        <v>4.5</v>
      </c>
      <c r="Q26" s="15">
        <v>5</v>
      </c>
      <c r="R26" s="15">
        <v>5</v>
      </c>
      <c r="S26" s="30">
        <f t="shared" si="7"/>
        <v>7.080000000000001</v>
      </c>
      <c r="T26" s="15">
        <v>1.5</v>
      </c>
      <c r="U26" s="15">
        <v>4</v>
      </c>
      <c r="V26" s="15">
        <v>5</v>
      </c>
      <c r="W26" s="15">
        <v>4.5</v>
      </c>
      <c r="X26" s="15">
        <v>4.3</v>
      </c>
      <c r="Y26" s="27">
        <f t="shared" si="3"/>
        <v>3.8600000000000003</v>
      </c>
      <c r="Z26" s="14">
        <v>4.5</v>
      </c>
      <c r="AA26" s="15">
        <v>4.3</v>
      </c>
      <c r="AB26" s="15">
        <v>4.9000000000000004</v>
      </c>
      <c r="AC26" s="15">
        <v>4.8</v>
      </c>
      <c r="AD26" s="15">
        <v>3.7</v>
      </c>
      <c r="AE26" s="27">
        <f t="shared" si="4"/>
        <v>4.4399999999999995</v>
      </c>
      <c r="AF26" s="15">
        <v>5</v>
      </c>
      <c r="AG26" s="15">
        <v>2.5</v>
      </c>
      <c r="AH26" s="15">
        <v>5</v>
      </c>
      <c r="AI26" s="15">
        <v>5</v>
      </c>
      <c r="AJ26" s="15">
        <v>4.7</v>
      </c>
      <c r="AK26" s="27">
        <f t="shared" si="5"/>
        <v>2.2199999999999998</v>
      </c>
      <c r="AL26" s="6">
        <v>2</v>
      </c>
      <c r="AM26" s="6"/>
      <c r="AN26" s="6">
        <v>2</v>
      </c>
      <c r="AO26" s="6"/>
      <c r="AP26" s="6">
        <v>2</v>
      </c>
      <c r="AQ26" s="25">
        <f t="shared" si="6"/>
        <v>4</v>
      </c>
    </row>
    <row r="27" spans="1:43" x14ac:dyDescent="0.25">
      <c r="B27" s="33">
        <v>84651192013</v>
      </c>
      <c r="C27" s="32" t="s">
        <v>22</v>
      </c>
      <c r="D27" s="14"/>
      <c r="E27" s="15">
        <f t="shared" si="0"/>
        <v>2.8009999999999997</v>
      </c>
      <c r="F27" s="15"/>
      <c r="G27" s="15">
        <v>1.6</v>
      </c>
      <c r="H27" s="16">
        <f t="shared" si="1"/>
        <v>0.64000000000000012</v>
      </c>
      <c r="I27" s="237">
        <f t="shared" si="8"/>
        <v>3.641</v>
      </c>
      <c r="J27" s="169"/>
      <c r="K27" s="174"/>
      <c r="L27" s="14">
        <v>3.4</v>
      </c>
      <c r="M27" s="27">
        <f t="shared" si="2"/>
        <v>4.08</v>
      </c>
      <c r="N27" s="18">
        <v>3.5</v>
      </c>
      <c r="O27" s="15">
        <v>4.4000000000000004</v>
      </c>
      <c r="P27" s="15">
        <v>5</v>
      </c>
      <c r="Q27" s="15">
        <v>4.3</v>
      </c>
      <c r="R27" s="15">
        <v>5</v>
      </c>
      <c r="S27" s="30">
        <f t="shared" si="7"/>
        <v>6.6599999999999993</v>
      </c>
      <c r="T27" s="15">
        <v>0.5</v>
      </c>
      <c r="U27" s="15">
        <v>3.3</v>
      </c>
      <c r="V27" s="15">
        <v>4.4000000000000004</v>
      </c>
      <c r="W27" s="15">
        <v>0.5</v>
      </c>
      <c r="X27" s="15">
        <v>4.2</v>
      </c>
      <c r="Y27" s="27">
        <f t="shared" si="3"/>
        <v>2.5799999999999996</v>
      </c>
      <c r="Z27" s="14">
        <v>4.3</v>
      </c>
      <c r="AA27" s="15">
        <v>4.8499999999999996</v>
      </c>
      <c r="AB27" s="15">
        <v>4.8</v>
      </c>
      <c r="AC27" s="15">
        <v>4.8</v>
      </c>
      <c r="AD27" s="15">
        <v>4.7</v>
      </c>
      <c r="AE27" s="27">
        <f t="shared" si="4"/>
        <v>4.6899999999999995</v>
      </c>
      <c r="AF27" s="15">
        <v>4</v>
      </c>
      <c r="AG27" s="15">
        <v>5</v>
      </c>
      <c r="AH27" s="15">
        <v>5</v>
      </c>
      <c r="AI27" s="15">
        <v>5</v>
      </c>
      <c r="AJ27" s="15">
        <v>5</v>
      </c>
      <c r="AK27" s="27">
        <f t="shared" si="5"/>
        <v>2.4</v>
      </c>
      <c r="AL27" s="6">
        <v>5</v>
      </c>
      <c r="AM27" s="6"/>
      <c r="AN27" s="6">
        <v>3</v>
      </c>
      <c r="AO27" s="6"/>
      <c r="AP27" s="6">
        <v>3.4</v>
      </c>
      <c r="AQ27" s="25">
        <f t="shared" si="6"/>
        <v>7.6000000000000005</v>
      </c>
    </row>
    <row r="28" spans="1:43" x14ac:dyDescent="0.25">
      <c r="B28" s="33">
        <v>84651202013</v>
      </c>
      <c r="C28" s="32" t="s">
        <v>23</v>
      </c>
      <c r="D28" s="14"/>
      <c r="E28" s="15">
        <f t="shared" si="0"/>
        <v>2.9316666666666666</v>
      </c>
      <c r="F28" s="15"/>
      <c r="G28" s="15">
        <v>2</v>
      </c>
      <c r="H28" s="16">
        <f t="shared" si="1"/>
        <v>0.8</v>
      </c>
      <c r="I28" s="237">
        <f t="shared" si="8"/>
        <v>3.9316666666666666</v>
      </c>
      <c r="J28" s="169"/>
      <c r="K28" s="174"/>
      <c r="L28" s="14">
        <v>4.5</v>
      </c>
      <c r="M28" s="27">
        <f t="shared" si="2"/>
        <v>5.3999999999999995</v>
      </c>
      <c r="N28" s="18">
        <v>4.5</v>
      </c>
      <c r="O28" s="15">
        <v>5</v>
      </c>
      <c r="P28" s="15">
        <v>5</v>
      </c>
      <c r="Q28" s="15">
        <v>4.2</v>
      </c>
      <c r="R28" s="15">
        <v>3.5</v>
      </c>
      <c r="S28" s="30">
        <f t="shared" si="7"/>
        <v>6.6599999999999993</v>
      </c>
      <c r="T28" s="15">
        <v>1.5</v>
      </c>
      <c r="U28" s="15">
        <v>3.3</v>
      </c>
      <c r="V28" s="15">
        <v>4.5999999999999996</v>
      </c>
      <c r="W28" s="15">
        <v>0</v>
      </c>
      <c r="X28" s="15">
        <v>4</v>
      </c>
      <c r="Y28" s="27">
        <f t="shared" si="3"/>
        <v>2.6799999999999997</v>
      </c>
      <c r="Z28" s="14">
        <v>4.3</v>
      </c>
      <c r="AA28" s="15">
        <v>4.95</v>
      </c>
      <c r="AB28" s="15">
        <v>4.9000000000000004</v>
      </c>
      <c r="AC28" s="15">
        <v>3.9</v>
      </c>
      <c r="AD28" s="15">
        <v>4.8</v>
      </c>
      <c r="AE28" s="27">
        <f t="shared" si="4"/>
        <v>4.57</v>
      </c>
      <c r="AF28" s="15">
        <v>2.4</v>
      </c>
      <c r="AG28" s="15">
        <v>4.5</v>
      </c>
      <c r="AH28" s="15">
        <v>4</v>
      </c>
      <c r="AI28" s="15">
        <v>3.5</v>
      </c>
      <c r="AJ28" s="15">
        <v>5</v>
      </c>
      <c r="AK28" s="27">
        <f t="shared" si="5"/>
        <v>1.94</v>
      </c>
      <c r="AL28" s="6">
        <v>4</v>
      </c>
      <c r="AM28" s="6"/>
      <c r="AN28" s="6">
        <v>4.3</v>
      </c>
      <c r="AO28" s="6"/>
      <c r="AP28" s="6">
        <v>3.8</v>
      </c>
      <c r="AQ28" s="25">
        <f t="shared" si="6"/>
        <v>8.0666666666666664</v>
      </c>
    </row>
    <row r="29" spans="1:43" x14ac:dyDescent="0.25">
      <c r="B29" s="33">
        <v>84651212013</v>
      </c>
      <c r="C29" s="32" t="s">
        <v>24</v>
      </c>
      <c r="D29" s="14"/>
      <c r="E29" s="15">
        <f t="shared" si="0"/>
        <v>2.4416666666666669</v>
      </c>
      <c r="F29" s="15"/>
      <c r="G29" s="15">
        <v>1.2</v>
      </c>
      <c r="H29" s="16">
        <f t="shared" si="1"/>
        <v>0.48</v>
      </c>
      <c r="I29" s="237">
        <f t="shared" si="8"/>
        <v>3.121666666666667</v>
      </c>
      <c r="J29" s="169"/>
      <c r="K29" s="174"/>
      <c r="L29" s="14">
        <v>2.9</v>
      </c>
      <c r="M29" s="27">
        <f t="shared" si="2"/>
        <v>3.48</v>
      </c>
      <c r="N29" s="18">
        <v>4</v>
      </c>
      <c r="O29" s="15">
        <v>5</v>
      </c>
      <c r="P29" s="15">
        <v>4</v>
      </c>
      <c r="Q29" s="15">
        <v>4.0999999999999996</v>
      </c>
      <c r="R29" s="15">
        <v>1</v>
      </c>
      <c r="S29" s="30">
        <f t="shared" si="7"/>
        <v>5.43</v>
      </c>
      <c r="T29" s="15">
        <v>1</v>
      </c>
      <c r="U29" s="15">
        <v>2.2999999999999998</v>
      </c>
      <c r="V29" s="15">
        <v>0.5</v>
      </c>
      <c r="W29" s="15">
        <v>1.5</v>
      </c>
      <c r="X29" s="15">
        <v>4</v>
      </c>
      <c r="Y29" s="27">
        <f t="shared" si="3"/>
        <v>1.86</v>
      </c>
      <c r="Z29" s="14">
        <v>4.5</v>
      </c>
      <c r="AA29" s="15">
        <v>4.5</v>
      </c>
      <c r="AB29" s="15">
        <v>4.9000000000000004</v>
      </c>
      <c r="AC29" s="15">
        <v>4.5</v>
      </c>
      <c r="AD29" s="15">
        <v>4.5</v>
      </c>
      <c r="AE29" s="27">
        <f t="shared" si="4"/>
        <v>4.58</v>
      </c>
      <c r="AF29" s="15">
        <v>4</v>
      </c>
      <c r="AG29" s="15">
        <v>5</v>
      </c>
      <c r="AH29" s="15">
        <v>5</v>
      </c>
      <c r="AI29" s="15">
        <v>5</v>
      </c>
      <c r="AJ29" s="15">
        <v>5</v>
      </c>
      <c r="AK29" s="27">
        <f t="shared" si="5"/>
        <v>2.4</v>
      </c>
      <c r="AL29" s="6">
        <v>3.6</v>
      </c>
      <c r="AM29" s="6"/>
      <c r="AN29" s="6">
        <v>3.6</v>
      </c>
      <c r="AO29" s="6"/>
      <c r="AP29" s="6">
        <v>2.8</v>
      </c>
      <c r="AQ29" s="25">
        <f t="shared" si="6"/>
        <v>6.666666666666667</v>
      </c>
    </row>
    <row r="30" spans="1:43" x14ac:dyDescent="0.25">
      <c r="B30" s="33">
        <v>84651222013</v>
      </c>
      <c r="C30" s="32" t="s">
        <v>25</v>
      </c>
      <c r="D30" s="14">
        <v>5</v>
      </c>
      <c r="E30" s="15">
        <f t="shared" si="0"/>
        <v>0</v>
      </c>
      <c r="F30" s="15"/>
      <c r="G30" s="15"/>
      <c r="H30" s="16">
        <f t="shared" si="1"/>
        <v>0</v>
      </c>
      <c r="I30" s="237">
        <f t="shared" si="8"/>
        <v>0.2</v>
      </c>
      <c r="J30" s="169"/>
      <c r="K30" s="174"/>
      <c r="L30" s="14"/>
      <c r="M30" s="27">
        <f t="shared" si="2"/>
        <v>0</v>
      </c>
      <c r="N30" s="18"/>
      <c r="O30" s="15"/>
      <c r="P30" s="15"/>
      <c r="Q30" s="15"/>
      <c r="R30" s="15"/>
      <c r="S30" s="30">
        <f t="shared" si="7"/>
        <v>0</v>
      </c>
      <c r="T30" s="15"/>
      <c r="U30" s="15"/>
      <c r="V30" s="15"/>
      <c r="W30" s="15"/>
      <c r="X30" s="15"/>
      <c r="Y30" s="27">
        <f t="shared" si="3"/>
        <v>0</v>
      </c>
      <c r="Z30" s="14"/>
      <c r="AA30" s="15"/>
      <c r="AB30" s="15"/>
      <c r="AC30" s="15"/>
      <c r="AD30" s="15"/>
      <c r="AE30" s="27">
        <f t="shared" si="4"/>
        <v>0</v>
      </c>
      <c r="AF30" s="15"/>
      <c r="AG30" s="15"/>
      <c r="AH30" s="15"/>
      <c r="AI30" s="15"/>
      <c r="AJ30" s="15"/>
      <c r="AK30" s="27">
        <f t="shared" si="5"/>
        <v>0</v>
      </c>
      <c r="AL30" s="6"/>
      <c r="AM30" s="6"/>
      <c r="AN30" s="6"/>
      <c r="AO30" s="6"/>
      <c r="AP30" s="6"/>
      <c r="AQ30" s="25">
        <f t="shared" si="6"/>
        <v>0</v>
      </c>
    </row>
    <row r="31" spans="1:43" x14ac:dyDescent="0.25">
      <c r="B31" s="33">
        <v>84651232013</v>
      </c>
      <c r="C31" s="32" t="s">
        <v>26</v>
      </c>
      <c r="D31" s="14"/>
      <c r="E31" s="15">
        <f t="shared" si="0"/>
        <v>2.5993333333333331</v>
      </c>
      <c r="F31" s="15"/>
      <c r="G31" s="15">
        <v>1.9</v>
      </c>
      <c r="H31" s="16">
        <f t="shared" si="1"/>
        <v>0.76</v>
      </c>
      <c r="I31" s="237">
        <f t="shared" si="8"/>
        <v>3.559333333333333</v>
      </c>
      <c r="J31" s="169"/>
      <c r="K31" s="174"/>
      <c r="L31" s="14">
        <v>3.3</v>
      </c>
      <c r="M31" s="27">
        <f t="shared" si="2"/>
        <v>3.9599999999999995</v>
      </c>
      <c r="N31" s="18">
        <v>3.7</v>
      </c>
      <c r="O31" s="15">
        <v>5</v>
      </c>
      <c r="P31" s="15">
        <v>4.9000000000000004</v>
      </c>
      <c r="Q31" s="15">
        <v>4.8</v>
      </c>
      <c r="R31" s="15">
        <v>5</v>
      </c>
      <c r="S31" s="30">
        <f t="shared" si="7"/>
        <v>7.02</v>
      </c>
      <c r="T31" s="15">
        <v>0</v>
      </c>
      <c r="U31" s="15">
        <v>3.3</v>
      </c>
      <c r="V31" s="15">
        <v>4.4000000000000004</v>
      </c>
      <c r="W31" s="15">
        <v>1</v>
      </c>
      <c r="X31" s="15">
        <v>0</v>
      </c>
      <c r="Y31" s="27">
        <f t="shared" si="3"/>
        <v>1.7399999999999998</v>
      </c>
      <c r="Z31" s="14">
        <v>0</v>
      </c>
      <c r="AA31" s="15">
        <v>4.8</v>
      </c>
      <c r="AB31" s="15">
        <v>4.5999999999999996</v>
      </c>
      <c r="AC31" s="15">
        <v>4.3</v>
      </c>
      <c r="AD31" s="15">
        <v>4.7</v>
      </c>
      <c r="AE31" s="27">
        <f t="shared" si="4"/>
        <v>3.6799999999999997</v>
      </c>
      <c r="AF31" s="15">
        <v>4.5999999999999996</v>
      </c>
      <c r="AG31" s="15">
        <v>5</v>
      </c>
      <c r="AH31" s="15">
        <v>5</v>
      </c>
      <c r="AI31" s="15">
        <v>5</v>
      </c>
      <c r="AJ31" s="15">
        <v>5</v>
      </c>
      <c r="AK31" s="27">
        <f t="shared" si="5"/>
        <v>2.46</v>
      </c>
      <c r="AL31" s="6">
        <v>3.8</v>
      </c>
      <c r="AM31" s="6"/>
      <c r="AN31" s="6">
        <v>3.5</v>
      </c>
      <c r="AO31" s="6"/>
      <c r="AP31" s="6">
        <v>3.4</v>
      </c>
      <c r="AQ31" s="25">
        <f t="shared" si="6"/>
        <v>7.1333333333333329</v>
      </c>
    </row>
    <row r="32" spans="1:43" x14ac:dyDescent="0.25">
      <c r="B32" s="33">
        <v>84651242013</v>
      </c>
      <c r="C32" s="32" t="s">
        <v>27</v>
      </c>
      <c r="D32" s="14"/>
      <c r="E32" s="15">
        <f t="shared" si="0"/>
        <v>2.4359999999999995</v>
      </c>
      <c r="F32" s="15"/>
      <c r="G32" s="15">
        <v>1.6</v>
      </c>
      <c r="H32" s="16">
        <f t="shared" si="1"/>
        <v>0.64000000000000012</v>
      </c>
      <c r="I32" s="237">
        <f t="shared" si="8"/>
        <v>3.2759999999999998</v>
      </c>
      <c r="J32" s="169"/>
      <c r="K32" s="174"/>
      <c r="L32" s="14">
        <v>3.5</v>
      </c>
      <c r="M32" s="27">
        <f t="shared" si="2"/>
        <v>4.2</v>
      </c>
      <c r="N32" s="18">
        <v>3.5</v>
      </c>
      <c r="O32" s="15">
        <v>5</v>
      </c>
      <c r="P32" s="15">
        <v>4.5</v>
      </c>
      <c r="Q32" s="15">
        <v>4.8</v>
      </c>
      <c r="R32" s="15">
        <v>4.4000000000000004</v>
      </c>
      <c r="S32" s="30">
        <f t="shared" si="7"/>
        <v>6.66</v>
      </c>
      <c r="T32" s="15">
        <v>0.5</v>
      </c>
      <c r="U32" s="15">
        <v>2.9</v>
      </c>
      <c r="V32" s="15">
        <v>4.2</v>
      </c>
      <c r="W32" s="15">
        <v>1.5</v>
      </c>
      <c r="X32" s="15">
        <v>4.3</v>
      </c>
      <c r="Y32" s="27">
        <f t="shared" si="3"/>
        <v>2.6799999999999997</v>
      </c>
      <c r="Z32" s="14">
        <v>4.5</v>
      </c>
      <c r="AA32" s="15">
        <v>4.3</v>
      </c>
      <c r="AB32" s="15">
        <v>4.9000000000000004</v>
      </c>
      <c r="AC32" s="15">
        <v>4.8</v>
      </c>
      <c r="AD32" s="15">
        <v>3.7</v>
      </c>
      <c r="AE32" s="27">
        <f t="shared" si="4"/>
        <v>4.4399999999999995</v>
      </c>
      <c r="AF32" s="15">
        <v>4.3</v>
      </c>
      <c r="AG32" s="15">
        <v>5</v>
      </c>
      <c r="AH32" s="15">
        <v>5</v>
      </c>
      <c r="AI32" s="15">
        <v>4.5</v>
      </c>
      <c r="AJ32" s="15">
        <v>5</v>
      </c>
      <c r="AK32" s="27">
        <f t="shared" si="5"/>
        <v>2.38</v>
      </c>
      <c r="AL32" s="6">
        <v>2</v>
      </c>
      <c r="AM32" s="6"/>
      <c r="AN32" s="6">
        <v>2</v>
      </c>
      <c r="AO32" s="6"/>
      <c r="AP32" s="6">
        <v>2</v>
      </c>
      <c r="AQ32" s="25">
        <f t="shared" si="6"/>
        <v>4</v>
      </c>
    </row>
    <row r="33" spans="2:43" ht="15.75" thickBot="1" x14ac:dyDescent="0.3">
      <c r="B33" s="33">
        <v>84651262013</v>
      </c>
      <c r="C33" s="32" t="s">
        <v>28</v>
      </c>
      <c r="D33" s="14"/>
      <c r="E33" s="15">
        <f t="shared" si="0"/>
        <v>2.694666666666667</v>
      </c>
      <c r="F33" s="15"/>
      <c r="G33" s="15">
        <v>1.7</v>
      </c>
      <c r="H33" s="16">
        <f t="shared" si="1"/>
        <v>0.68</v>
      </c>
      <c r="I33" s="237">
        <f t="shared" si="8"/>
        <v>3.5746666666666673</v>
      </c>
      <c r="J33" s="169"/>
      <c r="K33" s="174"/>
      <c r="L33" s="34">
        <v>3.8</v>
      </c>
      <c r="M33" s="27">
        <f t="shared" si="2"/>
        <v>4.5599999999999996</v>
      </c>
      <c r="N33" s="35">
        <v>4</v>
      </c>
      <c r="O33" s="36">
        <v>4.5</v>
      </c>
      <c r="P33" s="36">
        <v>4.0999999999999996</v>
      </c>
      <c r="Q33" s="36">
        <v>4.5</v>
      </c>
      <c r="R33" s="15">
        <v>4.4000000000000004</v>
      </c>
      <c r="S33" s="30">
        <f t="shared" si="7"/>
        <v>6.4499999999999993</v>
      </c>
      <c r="T33" s="36">
        <v>1</v>
      </c>
      <c r="U33" s="36">
        <v>2.5</v>
      </c>
      <c r="V33" s="36">
        <v>1.5</v>
      </c>
      <c r="W33" s="36">
        <v>3.4</v>
      </c>
      <c r="X33" s="15">
        <v>4</v>
      </c>
      <c r="Y33" s="27">
        <f t="shared" si="3"/>
        <v>2.48</v>
      </c>
      <c r="Z33" s="36">
        <v>4.5</v>
      </c>
      <c r="AA33" s="36">
        <v>4.5</v>
      </c>
      <c r="AB33" s="36">
        <v>4.9000000000000004</v>
      </c>
      <c r="AC33" s="36">
        <v>4.5</v>
      </c>
      <c r="AD33" s="36">
        <v>4.5</v>
      </c>
      <c r="AE33" s="27">
        <f t="shared" si="4"/>
        <v>4.58</v>
      </c>
      <c r="AF33" s="15">
        <v>4</v>
      </c>
      <c r="AG33" s="36">
        <v>5</v>
      </c>
      <c r="AH33" s="36">
        <v>4.0999999999999996</v>
      </c>
      <c r="AI33" s="36">
        <v>4</v>
      </c>
      <c r="AJ33" s="36">
        <v>5</v>
      </c>
      <c r="AK33" s="27">
        <f t="shared" si="5"/>
        <v>2.21</v>
      </c>
      <c r="AL33" s="6">
        <v>3.6</v>
      </c>
      <c r="AM33" s="6"/>
      <c r="AN33" s="6">
        <v>3.6</v>
      </c>
      <c r="AO33" s="6"/>
      <c r="AP33" s="6">
        <v>2.8</v>
      </c>
      <c r="AQ33" s="25">
        <f t="shared" si="6"/>
        <v>6.666666666666667</v>
      </c>
    </row>
    <row r="34" spans="2:43" x14ac:dyDescent="0.25">
      <c r="B34" s="33">
        <v>84651282013</v>
      </c>
      <c r="C34" s="32" t="s">
        <v>29</v>
      </c>
      <c r="D34" s="14"/>
      <c r="E34" s="15">
        <f t="shared" si="0"/>
        <v>2.5676666666666668</v>
      </c>
      <c r="F34" s="15"/>
      <c r="G34" s="15">
        <v>2.9</v>
      </c>
      <c r="H34" s="16">
        <f t="shared" si="1"/>
        <v>1.1599999999999999</v>
      </c>
      <c r="I34" s="237">
        <f t="shared" si="8"/>
        <v>3.9276666666666671</v>
      </c>
      <c r="J34" s="169"/>
      <c r="K34" s="174"/>
      <c r="L34" s="14">
        <v>2.7</v>
      </c>
      <c r="M34" s="27">
        <f t="shared" si="2"/>
        <v>3.24</v>
      </c>
      <c r="N34" s="18">
        <v>3</v>
      </c>
      <c r="O34" s="15">
        <v>2.5</v>
      </c>
      <c r="P34" s="15">
        <v>4</v>
      </c>
      <c r="Q34" s="15">
        <v>5</v>
      </c>
      <c r="R34" s="15">
        <v>5</v>
      </c>
      <c r="S34" s="30">
        <f t="shared" si="7"/>
        <v>5.85</v>
      </c>
      <c r="T34" s="15">
        <v>4</v>
      </c>
      <c r="U34" s="15">
        <v>2.5</v>
      </c>
      <c r="V34" s="15">
        <v>0</v>
      </c>
      <c r="W34" s="15">
        <v>0.5</v>
      </c>
      <c r="X34" s="15">
        <v>4</v>
      </c>
      <c r="Y34" s="27">
        <f t="shared" si="3"/>
        <v>2.2000000000000002</v>
      </c>
      <c r="Z34" s="14">
        <v>4.3</v>
      </c>
      <c r="AA34" s="15">
        <v>4.95</v>
      </c>
      <c r="AB34" s="15">
        <v>4.9000000000000004</v>
      </c>
      <c r="AC34" s="15">
        <v>3.9</v>
      </c>
      <c r="AD34" s="15">
        <v>4.8</v>
      </c>
      <c r="AE34" s="27">
        <f t="shared" si="4"/>
        <v>4.57</v>
      </c>
      <c r="AF34" s="15">
        <v>1</v>
      </c>
      <c r="AG34" s="15">
        <v>5</v>
      </c>
      <c r="AH34" s="15">
        <v>2.5</v>
      </c>
      <c r="AI34" s="15">
        <v>4</v>
      </c>
      <c r="AJ34" s="15">
        <v>5</v>
      </c>
      <c r="AK34" s="27">
        <f t="shared" si="5"/>
        <v>1.75</v>
      </c>
      <c r="AL34" s="6">
        <v>4</v>
      </c>
      <c r="AM34" s="6"/>
      <c r="AN34" s="6">
        <v>4.3</v>
      </c>
      <c r="AO34" s="6"/>
      <c r="AP34" s="6">
        <v>3.8</v>
      </c>
      <c r="AQ34" s="25">
        <f t="shared" si="6"/>
        <v>8.0666666666666664</v>
      </c>
    </row>
    <row r="35" spans="2:43" x14ac:dyDescent="0.25">
      <c r="B35" s="33">
        <v>84651302013</v>
      </c>
      <c r="C35" s="32" t="s">
        <v>30</v>
      </c>
      <c r="D35" s="14"/>
      <c r="E35" s="15">
        <f t="shared" si="0"/>
        <v>2.8090000000000002</v>
      </c>
      <c r="F35" s="15"/>
      <c r="G35" s="15">
        <v>1.4</v>
      </c>
      <c r="H35" s="16">
        <f t="shared" si="1"/>
        <v>0.55999999999999994</v>
      </c>
      <c r="I35" s="237">
        <f t="shared" si="8"/>
        <v>3.5690000000000004</v>
      </c>
      <c r="J35" s="169"/>
      <c r="K35" s="174"/>
      <c r="L35" s="14">
        <v>3.3</v>
      </c>
      <c r="M35" s="27">
        <f t="shared" si="2"/>
        <v>3.9599999999999995</v>
      </c>
      <c r="N35" s="18">
        <v>4.5</v>
      </c>
      <c r="O35" s="15">
        <v>4.5</v>
      </c>
      <c r="P35" s="15">
        <v>4</v>
      </c>
      <c r="Q35" s="15">
        <v>4.5</v>
      </c>
      <c r="R35" s="15">
        <v>5</v>
      </c>
      <c r="S35" s="30">
        <f t="shared" ref="S35:S46" si="15">((N35+O35+P35+Q35+R35)/5)*1.5</f>
        <v>6.75</v>
      </c>
      <c r="T35" s="15">
        <v>0.5</v>
      </c>
      <c r="U35" s="15">
        <v>2.8</v>
      </c>
      <c r="V35" s="15">
        <v>4.2</v>
      </c>
      <c r="W35" s="15">
        <v>1.5</v>
      </c>
      <c r="X35" s="15">
        <v>4.2</v>
      </c>
      <c r="Y35" s="27">
        <f t="shared" ref="Y35:Y46" si="16">(T35+U35+V35+W35++X35)*1/5</f>
        <v>2.6399999999999997</v>
      </c>
      <c r="Z35" s="14">
        <v>4.3</v>
      </c>
      <c r="AA35" s="15">
        <v>4.8499999999999996</v>
      </c>
      <c r="AB35" s="15">
        <v>4.8</v>
      </c>
      <c r="AC35" s="15">
        <v>4.8</v>
      </c>
      <c r="AD35" s="15">
        <v>4.7</v>
      </c>
      <c r="AE35" s="27">
        <f t="shared" ref="AE35:AE46" si="17">(Z35+AA35+AB35+AC35+AD35)/5</f>
        <v>4.6899999999999995</v>
      </c>
      <c r="AF35" s="15">
        <v>5</v>
      </c>
      <c r="AG35" s="15">
        <v>4.5</v>
      </c>
      <c r="AH35" s="15">
        <v>5</v>
      </c>
      <c r="AI35" s="15">
        <v>5</v>
      </c>
      <c r="AJ35" s="15">
        <v>5</v>
      </c>
      <c r="AK35" s="27">
        <f t="shared" ref="AK35:AK46" si="18">(AF35+AG35+AH35+AI35+AJ35)*0.5/5</f>
        <v>2.4500000000000002</v>
      </c>
      <c r="AL35" s="6">
        <v>5</v>
      </c>
      <c r="AM35" s="6"/>
      <c r="AN35" s="6">
        <v>3</v>
      </c>
      <c r="AO35" s="6"/>
      <c r="AP35" s="6">
        <v>3.4</v>
      </c>
      <c r="AQ35" s="25">
        <f t="shared" si="6"/>
        <v>7.6000000000000005</v>
      </c>
    </row>
    <row r="36" spans="2:43" s="48" customFormat="1" x14ac:dyDescent="0.25">
      <c r="B36" s="57">
        <v>84651312013</v>
      </c>
      <c r="C36" s="58" t="s">
        <v>31</v>
      </c>
      <c r="D36" s="55"/>
      <c r="E36" s="52">
        <f t="shared" si="0"/>
        <v>2.1686666666666667</v>
      </c>
      <c r="F36" s="52"/>
      <c r="G36" s="52">
        <v>1.3</v>
      </c>
      <c r="H36" s="53">
        <f t="shared" si="1"/>
        <v>0.52</v>
      </c>
      <c r="I36" s="239">
        <f t="shared" si="8"/>
        <v>2.8886666666666669</v>
      </c>
      <c r="J36" s="175">
        <v>2.2999999999999998</v>
      </c>
      <c r="K36" s="176">
        <f t="shared" si="10"/>
        <v>2.5943333333333332</v>
      </c>
      <c r="L36" s="55">
        <v>3</v>
      </c>
      <c r="M36" s="177">
        <f t="shared" si="2"/>
        <v>3.5999999999999996</v>
      </c>
      <c r="N36" s="61">
        <v>4.7</v>
      </c>
      <c r="O36" s="52">
        <v>4.0999999999999996</v>
      </c>
      <c r="P36" s="52">
        <v>4.5</v>
      </c>
      <c r="Q36" s="52">
        <v>4</v>
      </c>
      <c r="R36" s="52">
        <v>5</v>
      </c>
      <c r="S36" s="178">
        <f t="shared" si="15"/>
        <v>6.6899999999999995</v>
      </c>
      <c r="T36" s="52">
        <v>0</v>
      </c>
      <c r="U36" s="52">
        <v>2.2999999999999998</v>
      </c>
      <c r="V36" s="52">
        <v>0.5</v>
      </c>
      <c r="W36" s="52">
        <v>5</v>
      </c>
      <c r="X36" s="52">
        <v>4.2</v>
      </c>
      <c r="Y36" s="177">
        <f t="shared" si="16"/>
        <v>2.4</v>
      </c>
      <c r="Z36" s="55">
        <v>1.5</v>
      </c>
      <c r="AA36" s="52">
        <v>1.5</v>
      </c>
      <c r="AB36" s="52">
        <v>3.7</v>
      </c>
      <c r="AC36" s="52">
        <v>1.5</v>
      </c>
      <c r="AD36" s="181">
        <v>4.3</v>
      </c>
      <c r="AE36" s="177">
        <f t="shared" si="17"/>
        <v>2.5</v>
      </c>
      <c r="AF36" s="52">
        <v>5</v>
      </c>
      <c r="AG36" s="52">
        <v>4.8</v>
      </c>
      <c r="AH36" s="52">
        <v>4.5</v>
      </c>
      <c r="AI36" s="52">
        <v>5</v>
      </c>
      <c r="AJ36" s="52">
        <v>5</v>
      </c>
      <c r="AK36" s="177">
        <f t="shared" si="18"/>
        <v>2.4300000000000002</v>
      </c>
      <c r="AL36" s="56">
        <v>2.5</v>
      </c>
      <c r="AM36" s="56"/>
      <c r="AN36" s="56">
        <v>2.1</v>
      </c>
      <c r="AO36" s="56"/>
      <c r="AP36" s="56">
        <v>1.5</v>
      </c>
      <c r="AQ36" s="179">
        <f t="shared" si="6"/>
        <v>4.0666666666666664</v>
      </c>
    </row>
    <row r="37" spans="2:43" x14ac:dyDescent="0.25">
      <c r="B37" s="33">
        <v>84651322013</v>
      </c>
      <c r="C37" s="32" t="s">
        <v>32</v>
      </c>
      <c r="D37" s="14"/>
      <c r="E37" s="15">
        <f t="shared" si="0"/>
        <v>2.9396666666666667</v>
      </c>
      <c r="F37" s="15"/>
      <c r="G37" s="15">
        <v>1.3</v>
      </c>
      <c r="H37" s="16">
        <f t="shared" si="1"/>
        <v>0.52</v>
      </c>
      <c r="I37" s="237">
        <f t="shared" si="8"/>
        <v>3.6596666666666668</v>
      </c>
      <c r="J37" s="169"/>
      <c r="K37" s="174"/>
      <c r="L37" s="14">
        <v>4.3</v>
      </c>
      <c r="M37" s="27">
        <f t="shared" si="2"/>
        <v>5.1599999999999993</v>
      </c>
      <c r="N37" s="18">
        <v>4.3</v>
      </c>
      <c r="O37" s="15">
        <v>4.4000000000000004</v>
      </c>
      <c r="P37" s="15">
        <v>5</v>
      </c>
      <c r="Q37" s="15">
        <v>4.3</v>
      </c>
      <c r="R37" s="15">
        <v>5</v>
      </c>
      <c r="S37" s="30">
        <f t="shared" si="15"/>
        <v>6.8999999999999995</v>
      </c>
      <c r="T37" s="15">
        <v>0</v>
      </c>
      <c r="U37" s="15">
        <v>2.8</v>
      </c>
      <c r="V37" s="15">
        <v>4</v>
      </c>
      <c r="W37" s="15">
        <v>0.5</v>
      </c>
      <c r="X37" s="15">
        <v>4</v>
      </c>
      <c r="Y37" s="27">
        <f t="shared" si="16"/>
        <v>2.2600000000000002</v>
      </c>
      <c r="Z37" s="14">
        <v>4.3</v>
      </c>
      <c r="AA37" s="15">
        <v>4.95</v>
      </c>
      <c r="AB37" s="15">
        <v>4.9000000000000004</v>
      </c>
      <c r="AC37" s="15">
        <v>3.9</v>
      </c>
      <c r="AD37" s="15">
        <v>4.8</v>
      </c>
      <c r="AE37" s="27">
        <f t="shared" si="17"/>
        <v>4.57</v>
      </c>
      <c r="AF37" s="15">
        <v>4.4000000000000004</v>
      </c>
      <c r="AG37" s="15">
        <v>5</v>
      </c>
      <c r="AH37" s="15">
        <v>5</v>
      </c>
      <c r="AI37" s="15">
        <v>5</v>
      </c>
      <c r="AJ37" s="15">
        <v>5</v>
      </c>
      <c r="AK37" s="27">
        <f t="shared" si="18"/>
        <v>2.44</v>
      </c>
      <c r="AL37" s="6">
        <v>4</v>
      </c>
      <c r="AM37" s="6"/>
      <c r="AN37" s="6">
        <v>4.3</v>
      </c>
      <c r="AO37" s="6"/>
      <c r="AP37" s="6">
        <v>3.8</v>
      </c>
      <c r="AQ37" s="25">
        <f t="shared" si="6"/>
        <v>8.0666666666666664</v>
      </c>
    </row>
    <row r="38" spans="2:43" x14ac:dyDescent="0.25">
      <c r="B38" s="33">
        <v>84651332013</v>
      </c>
      <c r="C38" s="32" t="s">
        <v>33</v>
      </c>
      <c r="D38" s="14"/>
      <c r="E38" s="15">
        <f t="shared" si="0"/>
        <v>2.9256000000000002</v>
      </c>
      <c r="F38" s="15"/>
      <c r="G38" s="15">
        <v>2.6</v>
      </c>
      <c r="H38" s="16">
        <f t="shared" si="1"/>
        <v>1.04</v>
      </c>
      <c r="I38" s="237">
        <f t="shared" si="8"/>
        <v>4.1656000000000004</v>
      </c>
      <c r="J38" s="169"/>
      <c r="K38" s="174"/>
      <c r="L38" s="14">
        <v>3.9</v>
      </c>
      <c r="M38" s="27">
        <f t="shared" si="2"/>
        <v>4.68</v>
      </c>
      <c r="N38" s="18">
        <v>4.2</v>
      </c>
      <c r="O38" s="15">
        <v>4.8</v>
      </c>
      <c r="P38" s="15">
        <v>5</v>
      </c>
      <c r="Q38" s="15">
        <v>3.9</v>
      </c>
      <c r="R38" s="15">
        <v>5</v>
      </c>
      <c r="S38" s="30">
        <f t="shared" si="15"/>
        <v>6.87</v>
      </c>
      <c r="T38" s="15">
        <v>0</v>
      </c>
      <c r="U38" s="15">
        <v>2.9</v>
      </c>
      <c r="V38" s="15">
        <v>1</v>
      </c>
      <c r="W38" s="15">
        <v>3.8</v>
      </c>
      <c r="X38" s="15">
        <v>4.3</v>
      </c>
      <c r="Y38" s="27">
        <f t="shared" si="16"/>
        <v>2.4</v>
      </c>
      <c r="Z38" s="14">
        <v>4.58</v>
      </c>
      <c r="AA38" s="15">
        <v>4.8</v>
      </c>
      <c r="AB38" s="15">
        <v>4.8</v>
      </c>
      <c r="AC38" s="15">
        <v>4.8</v>
      </c>
      <c r="AD38" s="15">
        <v>4.8</v>
      </c>
      <c r="AE38" s="27">
        <f t="shared" si="17"/>
        <v>4.7560000000000002</v>
      </c>
      <c r="AF38" s="15">
        <v>4</v>
      </c>
      <c r="AG38" s="15">
        <v>4.5</v>
      </c>
      <c r="AH38" s="15">
        <v>5</v>
      </c>
      <c r="AI38" s="15">
        <v>5</v>
      </c>
      <c r="AJ38" s="15">
        <v>5</v>
      </c>
      <c r="AK38" s="27">
        <f t="shared" si="18"/>
        <v>2.35</v>
      </c>
      <c r="AL38" s="6">
        <v>4.0999999999999996</v>
      </c>
      <c r="AM38" s="6"/>
      <c r="AN38" s="6">
        <v>4.7</v>
      </c>
      <c r="AO38" s="6"/>
      <c r="AP38" s="6">
        <v>3.5</v>
      </c>
      <c r="AQ38" s="25">
        <f t="shared" si="6"/>
        <v>8.1999999999999993</v>
      </c>
    </row>
    <row r="39" spans="2:43" s="48" customFormat="1" x14ac:dyDescent="0.25">
      <c r="B39" s="57">
        <v>84651352013</v>
      </c>
      <c r="C39" s="58" t="s">
        <v>34</v>
      </c>
      <c r="D39" s="55"/>
      <c r="E39" s="52">
        <f t="shared" si="0"/>
        <v>1.9566666666666663</v>
      </c>
      <c r="F39" s="52"/>
      <c r="G39" s="52">
        <v>0.8</v>
      </c>
      <c r="H39" s="53">
        <f t="shared" si="1"/>
        <v>0.32000000000000006</v>
      </c>
      <c r="I39" s="239">
        <f t="shared" si="8"/>
        <v>2.4766666666666666</v>
      </c>
      <c r="J39" s="175">
        <v>1.2</v>
      </c>
      <c r="K39" s="176">
        <f t="shared" si="10"/>
        <v>1.8383333333333334</v>
      </c>
      <c r="L39" s="55">
        <v>2.5</v>
      </c>
      <c r="M39" s="177">
        <f t="shared" si="2"/>
        <v>3</v>
      </c>
      <c r="N39" s="61">
        <v>3.7</v>
      </c>
      <c r="O39" s="52">
        <v>3.9</v>
      </c>
      <c r="P39" s="52">
        <v>4.5</v>
      </c>
      <c r="Q39" s="52">
        <v>3.7</v>
      </c>
      <c r="R39" s="52">
        <v>0</v>
      </c>
      <c r="S39" s="178">
        <f t="shared" si="15"/>
        <v>4.74</v>
      </c>
      <c r="T39" s="52">
        <v>0.5</v>
      </c>
      <c r="U39" s="52">
        <v>2.5</v>
      </c>
      <c r="V39" s="52">
        <v>5</v>
      </c>
      <c r="W39" s="52">
        <v>1</v>
      </c>
      <c r="X39" s="52">
        <v>4.2</v>
      </c>
      <c r="Y39" s="177">
        <f t="shared" si="16"/>
        <v>2.6399999999999997</v>
      </c>
      <c r="Z39" s="55">
        <v>1.4</v>
      </c>
      <c r="AA39" s="52">
        <v>1.5</v>
      </c>
      <c r="AB39" s="52">
        <v>4.3</v>
      </c>
      <c r="AC39" s="52">
        <v>3.7</v>
      </c>
      <c r="AD39" s="181">
        <v>4.3</v>
      </c>
      <c r="AE39" s="177">
        <f t="shared" si="17"/>
        <v>3.04</v>
      </c>
      <c r="AF39" s="52">
        <v>2.5</v>
      </c>
      <c r="AG39" s="52">
        <v>4.8</v>
      </c>
      <c r="AH39" s="52">
        <v>4.5</v>
      </c>
      <c r="AI39" s="52">
        <v>4</v>
      </c>
      <c r="AJ39" s="52">
        <v>5</v>
      </c>
      <c r="AK39" s="177">
        <f t="shared" si="18"/>
        <v>2.08</v>
      </c>
      <c r="AL39" s="56">
        <v>2.5</v>
      </c>
      <c r="AM39" s="56"/>
      <c r="AN39" s="56">
        <v>2.1</v>
      </c>
      <c r="AO39" s="56"/>
      <c r="AP39" s="56">
        <v>1.5</v>
      </c>
      <c r="AQ39" s="179">
        <f t="shared" si="6"/>
        <v>4.0666666666666664</v>
      </c>
    </row>
    <row r="40" spans="2:43" x14ac:dyDescent="0.25">
      <c r="B40" s="33">
        <v>84651362013</v>
      </c>
      <c r="C40" s="32" t="s">
        <v>35</v>
      </c>
      <c r="D40" s="14"/>
      <c r="E40" s="15">
        <f t="shared" si="0"/>
        <v>2.5486666666666666</v>
      </c>
      <c r="F40" s="15"/>
      <c r="G40" s="15">
        <v>1.7</v>
      </c>
      <c r="H40" s="16">
        <f t="shared" si="1"/>
        <v>0.68</v>
      </c>
      <c r="I40" s="237">
        <f t="shared" si="8"/>
        <v>3.428666666666667</v>
      </c>
      <c r="J40" s="169"/>
      <c r="K40" s="176"/>
      <c r="L40" s="14">
        <v>3.5</v>
      </c>
      <c r="M40" s="27">
        <f t="shared" si="2"/>
        <v>4.2</v>
      </c>
      <c r="N40" s="18">
        <v>4.5</v>
      </c>
      <c r="O40" s="15">
        <v>4</v>
      </c>
      <c r="P40" s="15">
        <v>4.2</v>
      </c>
      <c r="Q40" s="15">
        <v>4.5</v>
      </c>
      <c r="R40" s="15">
        <v>4</v>
      </c>
      <c r="S40" s="30">
        <f t="shared" si="15"/>
        <v>6.36</v>
      </c>
      <c r="T40" s="15">
        <v>2.2000000000000002</v>
      </c>
      <c r="U40" s="15">
        <v>0.5</v>
      </c>
      <c r="V40" s="15">
        <v>1.5</v>
      </c>
      <c r="W40" s="15">
        <v>3.4</v>
      </c>
      <c r="X40" s="15">
        <v>4</v>
      </c>
      <c r="Y40" s="27">
        <f t="shared" si="16"/>
        <v>2.3199999999999998</v>
      </c>
      <c r="Z40" s="14">
        <v>4.2</v>
      </c>
      <c r="AA40" s="15">
        <v>4</v>
      </c>
      <c r="AB40" s="15">
        <v>4.3</v>
      </c>
      <c r="AC40" s="15">
        <v>4</v>
      </c>
      <c r="AD40" s="15">
        <v>4.5</v>
      </c>
      <c r="AE40" s="27">
        <f t="shared" si="17"/>
        <v>4.2</v>
      </c>
      <c r="AF40" s="15">
        <v>4</v>
      </c>
      <c r="AG40" s="15">
        <v>3.9</v>
      </c>
      <c r="AH40" s="15">
        <v>4.5</v>
      </c>
      <c r="AI40" s="15">
        <v>4</v>
      </c>
      <c r="AJ40" s="15">
        <v>1</v>
      </c>
      <c r="AK40" s="27">
        <f t="shared" si="18"/>
        <v>1.7399999999999998</v>
      </c>
      <c r="AL40" s="6">
        <v>3.6</v>
      </c>
      <c r="AM40" s="6"/>
      <c r="AN40" s="6">
        <v>3.6</v>
      </c>
      <c r="AO40" s="6"/>
      <c r="AP40" s="6">
        <v>2.8</v>
      </c>
      <c r="AQ40" s="25">
        <f t="shared" si="6"/>
        <v>6.666666666666667</v>
      </c>
    </row>
    <row r="41" spans="2:43" x14ac:dyDescent="0.25">
      <c r="B41" s="6">
        <v>84651372013</v>
      </c>
      <c r="C41" s="6" t="s">
        <v>89</v>
      </c>
      <c r="D41" s="18"/>
      <c r="E41" s="15">
        <f>(M41+S41+Y41+AE41+AK41+AQ41)/10</f>
        <v>2.7190000000000003</v>
      </c>
      <c r="F41" s="15"/>
      <c r="G41" s="15">
        <v>1.9</v>
      </c>
      <c r="H41" s="16">
        <f>G41*0.4</f>
        <v>0.76</v>
      </c>
      <c r="I41" s="237">
        <f>E41+H41+0.2</f>
        <v>3.6790000000000003</v>
      </c>
      <c r="J41" s="169"/>
      <c r="K41" s="176"/>
      <c r="L41" s="14">
        <v>2.9</v>
      </c>
      <c r="M41" s="27">
        <f>L41*1.2</f>
        <v>3.48</v>
      </c>
      <c r="N41" s="18">
        <v>3.5</v>
      </c>
      <c r="O41" s="15">
        <v>3.5</v>
      </c>
      <c r="P41" s="15">
        <v>5</v>
      </c>
      <c r="Q41" s="15">
        <v>4.7</v>
      </c>
      <c r="R41" s="15">
        <v>5</v>
      </c>
      <c r="S41" s="30">
        <f>((N41+O41+P41+Q41+R41)/5)*1.5</f>
        <v>6.51</v>
      </c>
      <c r="T41" s="15">
        <v>0.5</v>
      </c>
      <c r="U41" s="15">
        <v>3.3</v>
      </c>
      <c r="V41" s="15">
        <v>3.4</v>
      </c>
      <c r="W41" s="15">
        <v>1.5</v>
      </c>
      <c r="X41" s="15">
        <v>4.2</v>
      </c>
      <c r="Y41" s="27">
        <f>(T41+U41+V41+W41++X41)*1/5</f>
        <v>2.5799999999999996</v>
      </c>
      <c r="Z41" s="15">
        <v>4.3</v>
      </c>
      <c r="AA41" s="15">
        <v>4.8499999999999996</v>
      </c>
      <c r="AB41" s="15">
        <v>4.8</v>
      </c>
      <c r="AC41" s="15">
        <v>4.7</v>
      </c>
      <c r="AD41" s="15">
        <v>4.7</v>
      </c>
      <c r="AE41" s="27">
        <f>(Z41+AA41+AB41+AC41+AD41)/5</f>
        <v>4.67</v>
      </c>
      <c r="AF41" s="15">
        <v>4</v>
      </c>
      <c r="AG41" s="15">
        <v>5</v>
      </c>
      <c r="AH41" s="15">
        <v>5</v>
      </c>
      <c r="AI41" s="15">
        <v>5</v>
      </c>
      <c r="AJ41" s="15">
        <v>4.5</v>
      </c>
      <c r="AK41" s="27">
        <f>(AF41+AG41+AH41+AI41+AJ41)*0.5/5</f>
        <v>2.35</v>
      </c>
      <c r="AL41" s="6">
        <v>5</v>
      </c>
      <c r="AM41" s="6"/>
      <c r="AN41" s="6">
        <v>3</v>
      </c>
      <c r="AO41" s="6"/>
      <c r="AP41" s="6">
        <v>3.4</v>
      </c>
      <c r="AQ41" s="25">
        <f>((AM41+AN41+AO41+AP41+AL41)/3)*2</f>
        <v>7.6000000000000005</v>
      </c>
    </row>
    <row r="42" spans="2:43" x14ac:dyDescent="0.25">
      <c r="B42" s="33">
        <v>84651392013</v>
      </c>
      <c r="C42" s="32" t="s">
        <v>36</v>
      </c>
      <c r="D42" s="14"/>
      <c r="E42" s="15">
        <f t="shared" si="0"/>
        <v>2.1579999999999999</v>
      </c>
      <c r="F42" s="15"/>
      <c r="G42" s="15">
        <v>1.5</v>
      </c>
      <c r="H42" s="16">
        <f t="shared" si="1"/>
        <v>0.60000000000000009</v>
      </c>
      <c r="I42" s="237">
        <f t="shared" si="8"/>
        <v>2.9580000000000002</v>
      </c>
      <c r="J42" s="169"/>
      <c r="K42" s="176"/>
      <c r="L42" s="14">
        <v>1.6</v>
      </c>
      <c r="M42" s="27">
        <f t="shared" si="2"/>
        <v>1.92</v>
      </c>
      <c r="N42" s="18">
        <v>4</v>
      </c>
      <c r="O42" s="15">
        <v>5</v>
      </c>
      <c r="P42" s="15">
        <v>4</v>
      </c>
      <c r="Q42" s="15">
        <v>4</v>
      </c>
      <c r="R42" s="15">
        <v>4.3</v>
      </c>
      <c r="S42" s="30">
        <f t="shared" si="15"/>
        <v>6.39</v>
      </c>
      <c r="T42" s="15">
        <v>0.5</v>
      </c>
      <c r="U42" s="15">
        <v>2.9</v>
      </c>
      <c r="V42" s="15">
        <v>4.2</v>
      </c>
      <c r="W42" s="15">
        <v>1</v>
      </c>
      <c r="X42" s="15">
        <v>4.3</v>
      </c>
      <c r="Y42" s="27">
        <f t="shared" si="16"/>
        <v>2.5799999999999996</v>
      </c>
      <c r="Z42" s="14">
        <v>4.5</v>
      </c>
      <c r="AA42" s="15">
        <v>4.3</v>
      </c>
      <c r="AB42" s="15">
        <v>4.9000000000000004</v>
      </c>
      <c r="AC42" s="15">
        <v>4.8</v>
      </c>
      <c r="AD42" s="15">
        <v>3.7</v>
      </c>
      <c r="AE42" s="27">
        <f t="shared" si="17"/>
        <v>4.4399999999999995</v>
      </c>
      <c r="AF42" s="15">
        <v>3</v>
      </c>
      <c r="AG42" s="15">
        <v>4.5</v>
      </c>
      <c r="AH42" s="15">
        <v>5</v>
      </c>
      <c r="AI42" s="15">
        <v>5</v>
      </c>
      <c r="AJ42" s="15">
        <v>5</v>
      </c>
      <c r="AK42" s="27">
        <f t="shared" si="18"/>
        <v>2.25</v>
      </c>
      <c r="AL42" s="6">
        <v>2</v>
      </c>
      <c r="AM42" s="6"/>
      <c r="AN42" s="6">
        <v>2</v>
      </c>
      <c r="AO42" s="6"/>
      <c r="AP42" s="6">
        <v>2</v>
      </c>
      <c r="AQ42" s="25">
        <f t="shared" si="6"/>
        <v>4</v>
      </c>
    </row>
    <row r="43" spans="2:43" x14ac:dyDescent="0.25">
      <c r="B43" s="33">
        <v>84651402013</v>
      </c>
      <c r="C43" s="32" t="s">
        <v>37</v>
      </c>
      <c r="D43" s="14"/>
      <c r="E43" s="15">
        <f t="shared" si="0"/>
        <v>2.4393333333333334</v>
      </c>
      <c r="F43" s="15"/>
      <c r="G43" s="15">
        <v>1.3</v>
      </c>
      <c r="H43" s="16">
        <f t="shared" si="1"/>
        <v>0.52</v>
      </c>
      <c r="I43" s="237">
        <f t="shared" si="8"/>
        <v>3.1593333333333335</v>
      </c>
      <c r="J43" s="169"/>
      <c r="K43" s="176"/>
      <c r="L43" s="14">
        <v>3.2</v>
      </c>
      <c r="M43" s="27">
        <f t="shared" si="2"/>
        <v>3.84</v>
      </c>
      <c r="N43" s="18">
        <v>4.2</v>
      </c>
      <c r="O43" s="15">
        <v>5</v>
      </c>
      <c r="P43" s="15">
        <v>4.5</v>
      </c>
      <c r="Q43" s="15">
        <v>4.2</v>
      </c>
      <c r="R43" s="15">
        <v>4</v>
      </c>
      <c r="S43" s="30">
        <f t="shared" si="15"/>
        <v>6.57</v>
      </c>
      <c r="T43" s="15">
        <v>0</v>
      </c>
      <c r="U43" s="15">
        <v>0.5</v>
      </c>
      <c r="V43" s="15">
        <v>3.4</v>
      </c>
      <c r="W43" s="15">
        <v>0.5</v>
      </c>
      <c r="X43" s="15">
        <v>4.2</v>
      </c>
      <c r="Y43" s="27">
        <f t="shared" si="16"/>
        <v>1.7200000000000002</v>
      </c>
      <c r="Z43" s="14">
        <v>0</v>
      </c>
      <c r="AA43" s="15">
        <v>4.8</v>
      </c>
      <c r="AB43" s="15">
        <v>4.5999999999999996</v>
      </c>
      <c r="AC43" s="15">
        <v>4.3</v>
      </c>
      <c r="AD43" s="15">
        <v>4.7</v>
      </c>
      <c r="AE43" s="27">
        <f t="shared" si="17"/>
        <v>3.6799999999999997</v>
      </c>
      <c r="AF43" s="15">
        <v>2.5</v>
      </c>
      <c r="AG43" s="15">
        <v>4.5</v>
      </c>
      <c r="AH43" s="15">
        <v>4</v>
      </c>
      <c r="AI43" s="15">
        <v>4.5</v>
      </c>
      <c r="AJ43" s="15">
        <v>5</v>
      </c>
      <c r="AK43" s="27">
        <f t="shared" si="18"/>
        <v>2.0499999999999998</v>
      </c>
      <c r="AL43" s="6">
        <v>2.9</v>
      </c>
      <c r="AM43" s="6">
        <v>0</v>
      </c>
      <c r="AN43" s="6">
        <v>3.5</v>
      </c>
      <c r="AO43" s="6">
        <v>0</v>
      </c>
      <c r="AP43" s="6">
        <v>3.4</v>
      </c>
      <c r="AQ43" s="25">
        <f t="shared" si="6"/>
        <v>6.5333333333333341</v>
      </c>
    </row>
    <row r="44" spans="2:43" x14ac:dyDescent="0.25">
      <c r="B44" s="33">
        <v>84651412013</v>
      </c>
      <c r="C44" s="32" t="s">
        <v>38</v>
      </c>
      <c r="D44" s="14"/>
      <c r="E44" s="15">
        <f t="shared" si="0"/>
        <v>2.8939999999999997</v>
      </c>
      <c r="F44" s="15"/>
      <c r="G44" s="15">
        <v>1.7</v>
      </c>
      <c r="H44" s="16">
        <f t="shared" si="1"/>
        <v>0.68</v>
      </c>
      <c r="I44" s="237">
        <f t="shared" si="8"/>
        <v>3.774</v>
      </c>
      <c r="J44" s="169"/>
      <c r="K44" s="176"/>
      <c r="L44" s="14">
        <v>4.5999999999999996</v>
      </c>
      <c r="M44" s="27">
        <f t="shared" si="2"/>
        <v>5.52</v>
      </c>
      <c r="N44" s="18">
        <v>4.3</v>
      </c>
      <c r="O44" s="15">
        <v>4.2</v>
      </c>
      <c r="P44" s="15">
        <v>5</v>
      </c>
      <c r="Q44" s="15">
        <v>4</v>
      </c>
      <c r="R44" s="15">
        <v>5</v>
      </c>
      <c r="S44" s="30">
        <f t="shared" si="15"/>
        <v>6.75</v>
      </c>
      <c r="T44" s="15">
        <v>0</v>
      </c>
      <c r="U44" s="15">
        <v>3</v>
      </c>
      <c r="V44" s="15">
        <v>3.6</v>
      </c>
      <c r="W44" s="15">
        <v>0.5</v>
      </c>
      <c r="X44" s="15">
        <v>4.0999999999999996</v>
      </c>
      <c r="Y44" s="27">
        <f t="shared" si="16"/>
        <v>2.2399999999999998</v>
      </c>
      <c r="Z44" s="14">
        <v>4.5</v>
      </c>
      <c r="AA44" s="15">
        <v>4.5</v>
      </c>
      <c r="AB44" s="15">
        <v>4.8</v>
      </c>
      <c r="AC44" s="15">
        <v>4.8</v>
      </c>
      <c r="AD44" s="15">
        <v>4.7</v>
      </c>
      <c r="AE44" s="27">
        <v>4.7</v>
      </c>
      <c r="AF44" s="15">
        <v>4.5999999999999996</v>
      </c>
      <c r="AG44" s="15">
        <v>5</v>
      </c>
      <c r="AH44" s="15">
        <v>4.2</v>
      </c>
      <c r="AI44" s="15">
        <v>4.5</v>
      </c>
      <c r="AJ44" s="15">
        <v>5</v>
      </c>
      <c r="AK44" s="27">
        <f t="shared" si="18"/>
        <v>2.33</v>
      </c>
      <c r="AL44" s="6">
        <v>4.5</v>
      </c>
      <c r="AM44" s="6"/>
      <c r="AN44" s="6">
        <v>4.2</v>
      </c>
      <c r="AO44" s="6"/>
      <c r="AP44" s="6">
        <v>2.4</v>
      </c>
      <c r="AQ44" s="25">
        <f t="shared" si="6"/>
        <v>7.3999999999999995</v>
      </c>
    </row>
    <row r="45" spans="2:43" x14ac:dyDescent="0.25">
      <c r="B45" s="33">
        <v>84651422013</v>
      </c>
      <c r="C45" s="32" t="s">
        <v>39</v>
      </c>
      <c r="D45" s="14"/>
      <c r="E45" s="15">
        <f t="shared" si="0"/>
        <v>2.7949999999999995</v>
      </c>
      <c r="F45" s="15"/>
      <c r="G45" s="15">
        <v>1.6</v>
      </c>
      <c r="H45" s="16">
        <f t="shared" si="1"/>
        <v>0.64000000000000012</v>
      </c>
      <c r="I45" s="237">
        <f t="shared" si="8"/>
        <v>3.6349999999999998</v>
      </c>
      <c r="J45" s="169"/>
      <c r="K45" s="176"/>
      <c r="L45" s="14">
        <v>3.9</v>
      </c>
      <c r="M45" s="27">
        <f t="shared" si="2"/>
        <v>4.68</v>
      </c>
      <c r="N45" s="18">
        <v>4.5</v>
      </c>
      <c r="O45" s="15">
        <v>3.6</v>
      </c>
      <c r="P45" s="15">
        <v>5</v>
      </c>
      <c r="Q45" s="15">
        <v>4.3</v>
      </c>
      <c r="R45" s="15">
        <v>4.9000000000000004</v>
      </c>
      <c r="S45" s="30">
        <f t="shared" si="15"/>
        <v>6.6899999999999986</v>
      </c>
      <c r="T45" s="15">
        <v>0</v>
      </c>
      <c r="U45" s="15">
        <v>3.1</v>
      </c>
      <c r="V45" s="15">
        <v>3</v>
      </c>
      <c r="W45" s="15">
        <v>0.5</v>
      </c>
      <c r="X45" s="15">
        <v>4.0999999999999996</v>
      </c>
      <c r="Y45" s="27">
        <f t="shared" si="16"/>
        <v>2.1399999999999997</v>
      </c>
      <c r="Z45" s="14">
        <v>4.5</v>
      </c>
      <c r="AA45" s="15">
        <v>4.5</v>
      </c>
      <c r="AB45" s="15">
        <v>4.8</v>
      </c>
      <c r="AC45" s="15">
        <v>4.8</v>
      </c>
      <c r="AD45" s="15">
        <v>4.7</v>
      </c>
      <c r="AE45" s="27">
        <f t="shared" si="17"/>
        <v>4.66</v>
      </c>
      <c r="AF45" s="15">
        <v>4.4000000000000004</v>
      </c>
      <c r="AG45" s="15">
        <v>4.4000000000000004</v>
      </c>
      <c r="AH45" s="15">
        <v>5</v>
      </c>
      <c r="AI45" s="15">
        <v>5</v>
      </c>
      <c r="AJ45" s="15">
        <v>5</v>
      </c>
      <c r="AK45" s="27">
        <f t="shared" si="18"/>
        <v>2.38</v>
      </c>
      <c r="AL45" s="6">
        <v>4.5</v>
      </c>
      <c r="AM45" s="6"/>
      <c r="AN45" s="6">
        <v>4.2</v>
      </c>
      <c r="AO45" s="6"/>
      <c r="AP45" s="6">
        <v>2.4</v>
      </c>
      <c r="AQ45" s="25">
        <f t="shared" si="6"/>
        <v>7.3999999999999995</v>
      </c>
    </row>
    <row r="46" spans="2:43" x14ac:dyDescent="0.25">
      <c r="B46" s="33">
        <v>84651462013</v>
      </c>
      <c r="C46" s="32" t="s">
        <v>40</v>
      </c>
      <c r="D46" s="14"/>
      <c r="E46" s="15">
        <f t="shared" si="0"/>
        <v>2.9959999999999996</v>
      </c>
      <c r="F46" s="15"/>
      <c r="G46" s="15">
        <v>3</v>
      </c>
      <c r="H46" s="16">
        <f t="shared" si="1"/>
        <v>1.2000000000000002</v>
      </c>
      <c r="I46" s="237">
        <f t="shared" si="8"/>
        <v>4.3959999999999999</v>
      </c>
      <c r="J46" s="169"/>
      <c r="K46" s="176"/>
      <c r="L46" s="14">
        <v>3.8</v>
      </c>
      <c r="M46" s="27">
        <f t="shared" si="2"/>
        <v>4.5599999999999996</v>
      </c>
      <c r="N46" s="18">
        <v>4.8</v>
      </c>
      <c r="O46" s="15">
        <v>4.8</v>
      </c>
      <c r="P46" s="15">
        <v>5</v>
      </c>
      <c r="Q46" s="15">
        <v>5</v>
      </c>
      <c r="R46" s="15">
        <v>5</v>
      </c>
      <c r="S46" s="30">
        <f t="shared" si="15"/>
        <v>7.38</v>
      </c>
      <c r="T46" s="15">
        <v>0</v>
      </c>
      <c r="U46" s="15">
        <v>2.9</v>
      </c>
      <c r="V46" s="15">
        <v>1.3</v>
      </c>
      <c r="W46" s="15">
        <v>4.2</v>
      </c>
      <c r="X46" s="15">
        <v>4.3</v>
      </c>
      <c r="Y46" s="27">
        <f t="shared" si="16"/>
        <v>2.54</v>
      </c>
      <c r="Z46" s="14">
        <v>4.8499999999999996</v>
      </c>
      <c r="AA46" s="15">
        <v>4.8</v>
      </c>
      <c r="AB46" s="15">
        <v>4.8</v>
      </c>
      <c r="AC46" s="15">
        <v>4.8</v>
      </c>
      <c r="AD46" s="15">
        <v>4.8</v>
      </c>
      <c r="AE46" s="27">
        <f t="shared" si="17"/>
        <v>4.8100000000000005</v>
      </c>
      <c r="AF46" s="15">
        <v>4.7</v>
      </c>
      <c r="AG46" s="15">
        <v>5</v>
      </c>
      <c r="AH46" s="15">
        <v>5</v>
      </c>
      <c r="AI46" s="15">
        <v>5</v>
      </c>
      <c r="AJ46" s="15">
        <v>5</v>
      </c>
      <c r="AK46" s="27">
        <f t="shared" si="18"/>
        <v>2.4699999999999998</v>
      </c>
      <c r="AL46" s="6">
        <v>4.0999999999999996</v>
      </c>
      <c r="AM46" s="6"/>
      <c r="AN46" s="6">
        <v>4.7</v>
      </c>
      <c r="AO46" s="6"/>
      <c r="AP46" s="6">
        <v>3.5</v>
      </c>
      <c r="AQ46" s="25">
        <f t="shared" si="6"/>
        <v>8.1999999999999993</v>
      </c>
    </row>
    <row r="47" spans="2:43" s="183" customFormat="1" x14ac:dyDescent="0.25">
      <c r="B47" s="196">
        <v>84651042013</v>
      </c>
      <c r="C47" s="196" t="s">
        <v>90</v>
      </c>
      <c r="D47" s="192"/>
      <c r="E47" s="187">
        <f t="shared" ref="E47:E49" si="19">(M47+S47+Y47+AE47+AK47+AQ47)/10</f>
        <v>2.1990000000000003</v>
      </c>
      <c r="F47" s="187"/>
      <c r="G47" s="187">
        <v>1.2</v>
      </c>
      <c r="H47" s="188">
        <f t="shared" si="1"/>
        <v>0.48</v>
      </c>
      <c r="I47" s="238">
        <f t="shared" si="8"/>
        <v>2.8790000000000004</v>
      </c>
      <c r="J47" s="169">
        <v>3.2</v>
      </c>
      <c r="K47" s="241">
        <f t="shared" si="10"/>
        <v>3.0395000000000003</v>
      </c>
      <c r="L47" s="190">
        <v>2</v>
      </c>
      <c r="M47" s="242">
        <f t="shared" si="2"/>
        <v>2.4</v>
      </c>
      <c r="N47" s="192">
        <v>4.5</v>
      </c>
      <c r="O47" s="187">
        <v>3.7</v>
      </c>
      <c r="P47" s="187">
        <v>3.9</v>
      </c>
      <c r="Q47" s="187">
        <v>4.5</v>
      </c>
      <c r="R47" s="187">
        <v>4.3</v>
      </c>
      <c r="S47" s="243">
        <f t="shared" ref="S47:S49" si="20">((N47+O47+P47+Q47+R47)/5)*1.5</f>
        <v>6.2700000000000014</v>
      </c>
      <c r="T47" s="187">
        <v>1</v>
      </c>
      <c r="U47" s="187">
        <v>2.4</v>
      </c>
      <c r="V47" s="187">
        <v>3.5</v>
      </c>
      <c r="W47" s="187">
        <v>1.5</v>
      </c>
      <c r="X47" s="187">
        <v>4.3</v>
      </c>
      <c r="Y47" s="242">
        <f t="shared" ref="Y47:Y49" si="21">(T47+U47+V47+W47++X47)*1/5</f>
        <v>2.54</v>
      </c>
      <c r="Z47" s="190">
        <v>4.5</v>
      </c>
      <c r="AA47" s="187">
        <v>4.3</v>
      </c>
      <c r="AB47" s="187">
        <v>4.9000000000000004</v>
      </c>
      <c r="AC47" s="187">
        <v>4.8</v>
      </c>
      <c r="AD47" s="187">
        <v>3.7</v>
      </c>
      <c r="AE47" s="242">
        <f t="shared" ref="AE47:AE49" si="22">(Z47+AA47+AB47+AC47+AD47)/5</f>
        <v>4.4399999999999995</v>
      </c>
      <c r="AF47" s="187">
        <v>4.4000000000000004</v>
      </c>
      <c r="AG47" s="187">
        <v>5</v>
      </c>
      <c r="AH47" s="187">
        <v>5</v>
      </c>
      <c r="AI47" s="187">
        <v>4</v>
      </c>
      <c r="AJ47" s="187">
        <v>5</v>
      </c>
      <c r="AK47" s="242">
        <f t="shared" ref="AK47:AK49" si="23">(AF47+AG47+AH47+AI47+AJ47)*0.5/5</f>
        <v>2.34</v>
      </c>
      <c r="AL47" s="196">
        <v>2</v>
      </c>
      <c r="AM47" s="196"/>
      <c r="AN47" s="196">
        <v>2</v>
      </c>
      <c r="AO47" s="196"/>
      <c r="AP47" s="196">
        <v>2</v>
      </c>
      <c r="AQ47" s="244">
        <f t="shared" si="6"/>
        <v>4</v>
      </c>
    </row>
    <row r="48" spans="2:43" s="183" customFormat="1" x14ac:dyDescent="0.25">
      <c r="B48" s="196">
        <v>84502462009</v>
      </c>
      <c r="C48" s="196" t="s">
        <v>91</v>
      </c>
      <c r="D48" s="192"/>
      <c r="E48" s="187">
        <v>3.8</v>
      </c>
      <c r="F48" s="187"/>
      <c r="G48" s="187">
        <v>3.8</v>
      </c>
      <c r="H48" s="188">
        <f t="shared" si="1"/>
        <v>1.52</v>
      </c>
      <c r="I48" s="238" t="s">
        <v>181</v>
      </c>
      <c r="J48" s="169"/>
      <c r="K48" s="245"/>
      <c r="L48" s="190">
        <v>3.8</v>
      </c>
      <c r="M48" s="242">
        <f t="shared" si="2"/>
        <v>4.5599999999999996</v>
      </c>
      <c r="N48" s="192">
        <v>3.8</v>
      </c>
      <c r="O48" s="190">
        <v>3.8</v>
      </c>
      <c r="P48" s="190">
        <v>3.8</v>
      </c>
      <c r="Q48" s="190">
        <v>3.8</v>
      </c>
      <c r="R48" s="190">
        <v>3.8</v>
      </c>
      <c r="S48" s="243">
        <f t="shared" si="20"/>
        <v>5.6999999999999993</v>
      </c>
      <c r="T48" s="190">
        <v>3.8</v>
      </c>
      <c r="U48" s="190">
        <v>3.8</v>
      </c>
      <c r="V48" s="190">
        <v>3.8</v>
      </c>
      <c r="W48" s="190">
        <v>3.8</v>
      </c>
      <c r="X48" s="190">
        <v>3.8</v>
      </c>
      <c r="Y48" s="242">
        <f t="shared" si="21"/>
        <v>3.8</v>
      </c>
      <c r="Z48" s="190">
        <v>3.8</v>
      </c>
      <c r="AA48" s="190">
        <v>3.8</v>
      </c>
      <c r="AB48" s="190">
        <v>3.8</v>
      </c>
      <c r="AC48" s="190">
        <v>3.8</v>
      </c>
      <c r="AD48" s="190">
        <v>3.8</v>
      </c>
      <c r="AE48" s="242">
        <f t="shared" si="22"/>
        <v>3.8</v>
      </c>
      <c r="AF48" s="190">
        <v>3.8</v>
      </c>
      <c r="AG48" s="190">
        <v>3.8</v>
      </c>
      <c r="AH48" s="190">
        <v>3.8</v>
      </c>
      <c r="AI48" s="190">
        <v>3.8</v>
      </c>
      <c r="AJ48" s="190">
        <v>3.8</v>
      </c>
      <c r="AK48" s="242">
        <f t="shared" si="23"/>
        <v>1.9</v>
      </c>
      <c r="AL48" s="190">
        <v>3.8</v>
      </c>
      <c r="AM48" s="190">
        <v>3.8</v>
      </c>
      <c r="AN48" s="190">
        <v>3.8</v>
      </c>
      <c r="AO48" s="190">
        <v>3.8</v>
      </c>
      <c r="AP48" s="190">
        <v>3.8</v>
      </c>
      <c r="AQ48" s="244">
        <f t="shared" si="6"/>
        <v>12.666666666666666</v>
      </c>
    </row>
    <row r="49" spans="2:43" ht="15.75" thickBot="1" x14ac:dyDescent="0.3">
      <c r="B49" s="6"/>
      <c r="C49" s="6"/>
      <c r="D49" s="18"/>
      <c r="E49" s="15">
        <f t="shared" si="19"/>
        <v>0</v>
      </c>
      <c r="F49" s="15"/>
      <c r="G49" s="15"/>
      <c r="H49" s="16"/>
      <c r="I49" s="240">
        <f t="shared" si="8"/>
        <v>0.2</v>
      </c>
      <c r="J49" s="170"/>
      <c r="K49" s="174"/>
      <c r="L49" s="14"/>
      <c r="M49" s="27">
        <f t="shared" si="2"/>
        <v>0</v>
      </c>
      <c r="N49" s="18"/>
      <c r="O49" s="15"/>
      <c r="P49" s="15"/>
      <c r="Q49" s="15"/>
      <c r="R49" s="15"/>
      <c r="S49" s="30">
        <f t="shared" si="20"/>
        <v>0</v>
      </c>
      <c r="T49" s="15"/>
      <c r="U49" s="15"/>
      <c r="V49" s="15"/>
      <c r="W49" s="15"/>
      <c r="X49" s="15"/>
      <c r="Y49" s="27">
        <f t="shared" si="21"/>
        <v>0</v>
      </c>
      <c r="Z49" s="14"/>
      <c r="AA49" s="15"/>
      <c r="AB49" s="15"/>
      <c r="AC49" s="15"/>
      <c r="AD49" s="15"/>
      <c r="AE49" s="27">
        <f t="shared" si="22"/>
        <v>0</v>
      </c>
      <c r="AF49" s="15"/>
      <c r="AG49" s="15"/>
      <c r="AH49" s="15"/>
      <c r="AI49" s="15"/>
      <c r="AJ49" s="15"/>
      <c r="AK49" s="27">
        <f t="shared" si="23"/>
        <v>0</v>
      </c>
      <c r="AL49" s="6"/>
      <c r="AM49" s="6"/>
      <c r="AN49" s="6"/>
      <c r="AO49" s="6"/>
      <c r="AP49" s="6"/>
      <c r="AQ49" s="25">
        <f t="shared" si="6"/>
        <v>0</v>
      </c>
    </row>
  </sheetData>
  <dataValidations count="1">
    <dataValidation type="textLength" allowBlank="1" showInputMessage="1" showErrorMessage="1" errorTitle="CODIGO ERRÓNEO" error="Verifique el código ingresado, recuerde que tiene 12 dígitos con el 0 inicial, esta celda no admite valores de documento de identificación." promptTitle="CODIGO ESTUDIANTIL" prompt="Por favor digite el código del estudiante con el 0 inicial, esta celda solo permite el ingreso de los códigos completos, recuerde que tienen 12 dígitos" sqref="B9:B40 B42:B46">
      <formula1>11</formula1>
      <formula2>12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19" workbookViewId="0">
      <selection activeCell="B31" sqref="B31:C34"/>
    </sheetView>
  </sheetViews>
  <sheetFormatPr baseColWidth="10" defaultColWidth="11.42578125" defaultRowHeight="15" x14ac:dyDescent="0.25"/>
  <cols>
    <col min="2" max="2" width="18.5703125" customWidth="1"/>
    <col min="3" max="3" width="36.28515625" customWidth="1"/>
    <col min="9" max="9" width="0" hidden="1" customWidth="1"/>
    <col min="11" max="11" width="13.7109375" customWidth="1"/>
    <col min="258" max="258" width="18.5703125" customWidth="1"/>
    <col min="259" max="259" width="36.28515625" customWidth="1"/>
    <col min="267" max="267" width="13.7109375" customWidth="1"/>
    <col min="514" max="514" width="18.5703125" customWidth="1"/>
    <col min="515" max="515" width="36.28515625" customWidth="1"/>
    <col min="523" max="523" width="13.7109375" customWidth="1"/>
    <col min="770" max="770" width="18.5703125" customWidth="1"/>
    <col min="771" max="771" width="36.28515625" customWidth="1"/>
    <col min="779" max="779" width="13.7109375" customWidth="1"/>
    <col min="1026" max="1026" width="18.5703125" customWidth="1"/>
    <col min="1027" max="1027" width="36.28515625" customWidth="1"/>
    <col min="1035" max="1035" width="13.7109375" customWidth="1"/>
    <col min="1282" max="1282" width="18.5703125" customWidth="1"/>
    <col min="1283" max="1283" width="36.28515625" customWidth="1"/>
    <col min="1291" max="1291" width="13.7109375" customWidth="1"/>
    <col min="1538" max="1538" width="18.5703125" customWidth="1"/>
    <col min="1539" max="1539" width="36.28515625" customWidth="1"/>
    <col min="1547" max="1547" width="13.7109375" customWidth="1"/>
    <col min="1794" max="1794" width="18.5703125" customWidth="1"/>
    <col min="1795" max="1795" width="36.28515625" customWidth="1"/>
    <col min="1803" max="1803" width="13.7109375" customWidth="1"/>
    <col min="2050" max="2050" width="18.5703125" customWidth="1"/>
    <col min="2051" max="2051" width="36.28515625" customWidth="1"/>
    <col min="2059" max="2059" width="13.7109375" customWidth="1"/>
    <col min="2306" max="2306" width="18.5703125" customWidth="1"/>
    <col min="2307" max="2307" width="36.28515625" customWidth="1"/>
    <col min="2315" max="2315" width="13.7109375" customWidth="1"/>
    <col min="2562" max="2562" width="18.5703125" customWidth="1"/>
    <col min="2563" max="2563" width="36.28515625" customWidth="1"/>
    <col min="2571" max="2571" width="13.7109375" customWidth="1"/>
    <col min="2818" max="2818" width="18.5703125" customWidth="1"/>
    <col min="2819" max="2819" width="36.28515625" customWidth="1"/>
    <col min="2827" max="2827" width="13.7109375" customWidth="1"/>
    <col min="3074" max="3074" width="18.5703125" customWidth="1"/>
    <col min="3075" max="3075" width="36.28515625" customWidth="1"/>
    <col min="3083" max="3083" width="13.7109375" customWidth="1"/>
    <col min="3330" max="3330" width="18.5703125" customWidth="1"/>
    <col min="3331" max="3331" width="36.28515625" customWidth="1"/>
    <col min="3339" max="3339" width="13.7109375" customWidth="1"/>
    <col min="3586" max="3586" width="18.5703125" customWidth="1"/>
    <col min="3587" max="3587" width="36.28515625" customWidth="1"/>
    <col min="3595" max="3595" width="13.7109375" customWidth="1"/>
    <col min="3842" max="3842" width="18.5703125" customWidth="1"/>
    <col min="3843" max="3843" width="36.28515625" customWidth="1"/>
    <col min="3851" max="3851" width="13.7109375" customWidth="1"/>
    <col min="4098" max="4098" width="18.5703125" customWidth="1"/>
    <col min="4099" max="4099" width="36.28515625" customWidth="1"/>
    <col min="4107" max="4107" width="13.7109375" customWidth="1"/>
    <col min="4354" max="4354" width="18.5703125" customWidth="1"/>
    <col min="4355" max="4355" width="36.28515625" customWidth="1"/>
    <col min="4363" max="4363" width="13.7109375" customWidth="1"/>
    <col min="4610" max="4610" width="18.5703125" customWidth="1"/>
    <col min="4611" max="4611" width="36.28515625" customWidth="1"/>
    <col min="4619" max="4619" width="13.7109375" customWidth="1"/>
    <col min="4866" max="4866" width="18.5703125" customWidth="1"/>
    <col min="4867" max="4867" width="36.28515625" customWidth="1"/>
    <col min="4875" max="4875" width="13.7109375" customWidth="1"/>
    <col min="5122" max="5122" width="18.5703125" customWidth="1"/>
    <col min="5123" max="5123" width="36.28515625" customWidth="1"/>
    <col min="5131" max="5131" width="13.7109375" customWidth="1"/>
    <col min="5378" max="5378" width="18.5703125" customWidth="1"/>
    <col min="5379" max="5379" width="36.28515625" customWidth="1"/>
    <col min="5387" max="5387" width="13.7109375" customWidth="1"/>
    <col min="5634" max="5634" width="18.5703125" customWidth="1"/>
    <col min="5635" max="5635" width="36.28515625" customWidth="1"/>
    <col min="5643" max="5643" width="13.7109375" customWidth="1"/>
    <col min="5890" max="5890" width="18.5703125" customWidth="1"/>
    <col min="5891" max="5891" width="36.28515625" customWidth="1"/>
    <col min="5899" max="5899" width="13.7109375" customWidth="1"/>
    <col min="6146" max="6146" width="18.5703125" customWidth="1"/>
    <col min="6147" max="6147" width="36.28515625" customWidth="1"/>
    <col min="6155" max="6155" width="13.7109375" customWidth="1"/>
    <col min="6402" max="6402" width="18.5703125" customWidth="1"/>
    <col min="6403" max="6403" width="36.28515625" customWidth="1"/>
    <col min="6411" max="6411" width="13.7109375" customWidth="1"/>
    <col min="6658" max="6658" width="18.5703125" customWidth="1"/>
    <col min="6659" max="6659" width="36.28515625" customWidth="1"/>
    <col min="6667" max="6667" width="13.7109375" customWidth="1"/>
    <col min="6914" max="6914" width="18.5703125" customWidth="1"/>
    <col min="6915" max="6915" width="36.28515625" customWidth="1"/>
    <col min="6923" max="6923" width="13.7109375" customWidth="1"/>
    <col min="7170" max="7170" width="18.5703125" customWidth="1"/>
    <col min="7171" max="7171" width="36.28515625" customWidth="1"/>
    <col min="7179" max="7179" width="13.7109375" customWidth="1"/>
    <col min="7426" max="7426" width="18.5703125" customWidth="1"/>
    <col min="7427" max="7427" width="36.28515625" customWidth="1"/>
    <col min="7435" max="7435" width="13.7109375" customWidth="1"/>
    <col min="7682" max="7682" width="18.5703125" customWidth="1"/>
    <col min="7683" max="7683" width="36.28515625" customWidth="1"/>
    <col min="7691" max="7691" width="13.7109375" customWidth="1"/>
    <col min="7938" max="7938" width="18.5703125" customWidth="1"/>
    <col min="7939" max="7939" width="36.28515625" customWidth="1"/>
    <col min="7947" max="7947" width="13.7109375" customWidth="1"/>
    <col min="8194" max="8194" width="18.5703125" customWidth="1"/>
    <col min="8195" max="8195" width="36.28515625" customWidth="1"/>
    <col min="8203" max="8203" width="13.7109375" customWidth="1"/>
    <col min="8450" max="8450" width="18.5703125" customWidth="1"/>
    <col min="8451" max="8451" width="36.28515625" customWidth="1"/>
    <col min="8459" max="8459" width="13.7109375" customWidth="1"/>
    <col min="8706" max="8706" width="18.5703125" customWidth="1"/>
    <col min="8707" max="8707" width="36.28515625" customWidth="1"/>
    <col min="8715" max="8715" width="13.7109375" customWidth="1"/>
    <col min="8962" max="8962" width="18.5703125" customWidth="1"/>
    <col min="8963" max="8963" width="36.28515625" customWidth="1"/>
    <col min="8971" max="8971" width="13.7109375" customWidth="1"/>
    <col min="9218" max="9218" width="18.5703125" customWidth="1"/>
    <col min="9219" max="9219" width="36.28515625" customWidth="1"/>
    <col min="9227" max="9227" width="13.7109375" customWidth="1"/>
    <col min="9474" max="9474" width="18.5703125" customWidth="1"/>
    <col min="9475" max="9475" width="36.28515625" customWidth="1"/>
    <col min="9483" max="9483" width="13.7109375" customWidth="1"/>
    <col min="9730" max="9730" width="18.5703125" customWidth="1"/>
    <col min="9731" max="9731" width="36.28515625" customWidth="1"/>
    <col min="9739" max="9739" width="13.7109375" customWidth="1"/>
    <col min="9986" max="9986" width="18.5703125" customWidth="1"/>
    <col min="9987" max="9987" width="36.28515625" customWidth="1"/>
    <col min="9995" max="9995" width="13.7109375" customWidth="1"/>
    <col min="10242" max="10242" width="18.5703125" customWidth="1"/>
    <col min="10243" max="10243" width="36.28515625" customWidth="1"/>
    <col min="10251" max="10251" width="13.7109375" customWidth="1"/>
    <col min="10498" max="10498" width="18.5703125" customWidth="1"/>
    <col min="10499" max="10499" width="36.28515625" customWidth="1"/>
    <col min="10507" max="10507" width="13.7109375" customWidth="1"/>
    <col min="10754" max="10754" width="18.5703125" customWidth="1"/>
    <col min="10755" max="10755" width="36.28515625" customWidth="1"/>
    <col min="10763" max="10763" width="13.7109375" customWidth="1"/>
    <col min="11010" max="11010" width="18.5703125" customWidth="1"/>
    <col min="11011" max="11011" width="36.28515625" customWidth="1"/>
    <col min="11019" max="11019" width="13.7109375" customWidth="1"/>
    <col min="11266" max="11266" width="18.5703125" customWidth="1"/>
    <col min="11267" max="11267" width="36.28515625" customWidth="1"/>
    <col min="11275" max="11275" width="13.7109375" customWidth="1"/>
    <col min="11522" max="11522" width="18.5703125" customWidth="1"/>
    <col min="11523" max="11523" width="36.28515625" customWidth="1"/>
    <col min="11531" max="11531" width="13.7109375" customWidth="1"/>
    <col min="11778" max="11778" width="18.5703125" customWidth="1"/>
    <col min="11779" max="11779" width="36.28515625" customWidth="1"/>
    <col min="11787" max="11787" width="13.7109375" customWidth="1"/>
    <col min="12034" max="12034" width="18.5703125" customWidth="1"/>
    <col min="12035" max="12035" width="36.28515625" customWidth="1"/>
    <col min="12043" max="12043" width="13.7109375" customWidth="1"/>
    <col min="12290" max="12290" width="18.5703125" customWidth="1"/>
    <col min="12291" max="12291" width="36.28515625" customWidth="1"/>
    <col min="12299" max="12299" width="13.7109375" customWidth="1"/>
    <col min="12546" max="12546" width="18.5703125" customWidth="1"/>
    <col min="12547" max="12547" width="36.28515625" customWidth="1"/>
    <col min="12555" max="12555" width="13.7109375" customWidth="1"/>
    <col min="12802" max="12802" width="18.5703125" customWidth="1"/>
    <col min="12803" max="12803" width="36.28515625" customWidth="1"/>
    <col min="12811" max="12811" width="13.7109375" customWidth="1"/>
    <col min="13058" max="13058" width="18.5703125" customWidth="1"/>
    <col min="13059" max="13059" width="36.28515625" customWidth="1"/>
    <col min="13067" max="13067" width="13.7109375" customWidth="1"/>
    <col min="13314" max="13314" width="18.5703125" customWidth="1"/>
    <col min="13315" max="13315" width="36.28515625" customWidth="1"/>
    <col min="13323" max="13323" width="13.7109375" customWidth="1"/>
    <col min="13570" max="13570" width="18.5703125" customWidth="1"/>
    <col min="13571" max="13571" width="36.28515625" customWidth="1"/>
    <col min="13579" max="13579" width="13.7109375" customWidth="1"/>
    <col min="13826" max="13826" width="18.5703125" customWidth="1"/>
    <col min="13827" max="13827" width="36.28515625" customWidth="1"/>
    <col min="13835" max="13835" width="13.7109375" customWidth="1"/>
    <col min="14082" max="14082" width="18.5703125" customWidth="1"/>
    <col min="14083" max="14083" width="36.28515625" customWidth="1"/>
    <col min="14091" max="14091" width="13.7109375" customWidth="1"/>
    <col min="14338" max="14338" width="18.5703125" customWidth="1"/>
    <col min="14339" max="14339" width="36.28515625" customWidth="1"/>
    <col min="14347" max="14347" width="13.7109375" customWidth="1"/>
    <col min="14594" max="14594" width="18.5703125" customWidth="1"/>
    <col min="14595" max="14595" width="36.28515625" customWidth="1"/>
    <col min="14603" max="14603" width="13.7109375" customWidth="1"/>
    <col min="14850" max="14850" width="18.5703125" customWidth="1"/>
    <col min="14851" max="14851" width="36.28515625" customWidth="1"/>
    <col min="14859" max="14859" width="13.7109375" customWidth="1"/>
    <col min="15106" max="15106" width="18.5703125" customWidth="1"/>
    <col min="15107" max="15107" width="36.28515625" customWidth="1"/>
    <col min="15115" max="15115" width="13.7109375" customWidth="1"/>
    <col min="15362" max="15362" width="18.5703125" customWidth="1"/>
    <col min="15363" max="15363" width="36.28515625" customWidth="1"/>
    <col min="15371" max="15371" width="13.7109375" customWidth="1"/>
    <col min="15618" max="15618" width="18.5703125" customWidth="1"/>
    <col min="15619" max="15619" width="36.28515625" customWidth="1"/>
    <col min="15627" max="15627" width="13.7109375" customWidth="1"/>
    <col min="15874" max="15874" width="18.5703125" customWidth="1"/>
    <col min="15875" max="15875" width="36.28515625" customWidth="1"/>
    <col min="15883" max="15883" width="13.7109375" customWidth="1"/>
    <col min="16130" max="16130" width="18.5703125" customWidth="1"/>
    <col min="16131" max="16131" width="36.28515625" customWidth="1"/>
    <col min="16139" max="16139" width="13.7109375" customWidth="1"/>
  </cols>
  <sheetData>
    <row r="1" spans="2:13" x14ac:dyDescent="0.25">
      <c r="B1" s="234" t="s">
        <v>160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2:13" x14ac:dyDescent="0.25">
      <c r="B2" s="234" t="s">
        <v>161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2:13" x14ac:dyDescent="0.25"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</row>
    <row r="4" spans="2:13" x14ac:dyDescent="0.25">
      <c r="B4" s="235" t="s">
        <v>162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</row>
    <row r="6" spans="2:13" x14ac:dyDescent="0.25">
      <c r="B6" s="230" t="s">
        <v>173</v>
      </c>
      <c r="C6" s="230"/>
      <c r="D6" s="230"/>
      <c r="E6" s="221"/>
      <c r="F6" s="221" t="s">
        <v>182</v>
      </c>
      <c r="G6" s="221"/>
      <c r="H6" s="221"/>
      <c r="I6" s="230" t="s">
        <v>180</v>
      </c>
      <c r="J6" s="230"/>
      <c r="K6" s="230"/>
    </row>
    <row r="7" spans="2:13" x14ac:dyDescent="0.25">
      <c r="B7" s="221"/>
      <c r="C7" s="221"/>
      <c r="D7" s="221"/>
      <c r="E7" s="221"/>
      <c r="F7" s="221"/>
      <c r="G7" s="221"/>
      <c r="H7" s="221"/>
      <c r="I7" s="221"/>
      <c r="J7" s="221"/>
      <c r="K7" s="221"/>
    </row>
    <row r="8" spans="2:13" x14ac:dyDescent="0.25">
      <c r="B8" s="230" t="s">
        <v>184</v>
      </c>
      <c r="C8" s="230"/>
      <c r="D8" s="230"/>
      <c r="E8" s="230"/>
      <c r="F8" s="221" t="s">
        <v>163</v>
      </c>
      <c r="G8" s="221"/>
      <c r="H8" s="221"/>
      <c r="I8" s="221"/>
      <c r="J8" s="221"/>
      <c r="K8" s="221"/>
    </row>
    <row r="9" spans="2:13" x14ac:dyDescent="0.25">
      <c r="B9" s="221"/>
      <c r="C9" s="221"/>
      <c r="D9" s="221"/>
      <c r="E9" s="221"/>
      <c r="F9" s="221"/>
      <c r="G9" s="221"/>
      <c r="H9" s="221"/>
      <c r="I9" s="221"/>
      <c r="J9" s="221"/>
      <c r="K9" s="221"/>
    </row>
    <row r="10" spans="2:13" x14ac:dyDescent="0.25">
      <c r="B10" s="229" t="s">
        <v>176</v>
      </c>
      <c r="C10" s="229"/>
      <c r="D10" s="229"/>
      <c r="E10" s="229"/>
      <c r="F10" s="222" t="s">
        <v>177</v>
      </c>
      <c r="G10" s="222"/>
      <c r="H10" s="230" t="s">
        <v>185</v>
      </c>
      <c r="I10" s="230"/>
      <c r="J10" s="221" t="s">
        <v>179</v>
      </c>
      <c r="K10" s="221"/>
    </row>
    <row r="12" spans="2:13" ht="30" x14ac:dyDescent="0.25">
      <c r="B12" s="223" t="s">
        <v>164</v>
      </c>
      <c r="C12" s="223" t="s">
        <v>165</v>
      </c>
      <c r="D12" s="231">
        <v>0.6</v>
      </c>
      <c r="E12" s="232"/>
      <c r="F12" s="232"/>
      <c r="G12" s="232"/>
      <c r="H12" s="233"/>
      <c r="I12" s="223" t="s">
        <v>166</v>
      </c>
      <c r="J12" s="223" t="s">
        <v>167</v>
      </c>
      <c r="K12" s="223" t="s">
        <v>168</v>
      </c>
    </row>
    <row r="13" spans="2:13" x14ac:dyDescent="0.25">
      <c r="B13" s="212">
        <v>84651372013</v>
      </c>
      <c r="C13" s="250" t="s">
        <v>89</v>
      </c>
      <c r="D13" s="228">
        <v>3.6790000000000003</v>
      </c>
      <c r="E13" s="228">
        <f t="shared" ref="E13" si="0">D13+0.3</f>
        <v>3.9790000000000001</v>
      </c>
      <c r="F13" s="228">
        <f t="shared" ref="F13" si="1">D13-0.3</f>
        <v>3.3790000000000004</v>
      </c>
      <c r="G13" s="228">
        <f t="shared" ref="G13" si="2">D13+0.4</f>
        <v>4.0790000000000006</v>
      </c>
      <c r="H13" s="228">
        <f t="shared" ref="H13" si="3">D13-0.4</f>
        <v>3.2790000000000004</v>
      </c>
      <c r="I13" s="224"/>
      <c r="J13" s="228"/>
      <c r="K13" s="228">
        <f t="shared" ref="K13" si="4">D13</f>
        <v>3.6790000000000003</v>
      </c>
    </row>
    <row r="14" spans="2:13" x14ac:dyDescent="0.25">
      <c r="B14" s="33">
        <v>84651392013</v>
      </c>
      <c r="C14" s="32" t="s">
        <v>36</v>
      </c>
      <c r="D14" s="228">
        <v>2.9580000000000002</v>
      </c>
      <c r="E14" s="228">
        <f t="shared" ref="E14:E28" si="5">D14+0.3</f>
        <v>3.258</v>
      </c>
      <c r="F14" s="228">
        <f t="shared" ref="F14:F28" si="6">D14-0.3</f>
        <v>2.6580000000000004</v>
      </c>
      <c r="G14" s="228">
        <f t="shared" ref="G14:G28" si="7">D14+0.4</f>
        <v>3.3580000000000001</v>
      </c>
      <c r="H14" s="228">
        <f t="shared" ref="H14:H28" si="8">D14-0.4</f>
        <v>2.5580000000000003</v>
      </c>
      <c r="I14" s="224"/>
      <c r="J14" s="228"/>
      <c r="K14" s="228">
        <f t="shared" ref="K14:K28" si="9">D14</f>
        <v>2.9580000000000002</v>
      </c>
    </row>
    <row r="15" spans="2:13" x14ac:dyDescent="0.25">
      <c r="B15" s="33">
        <v>84651402013</v>
      </c>
      <c r="C15" s="32" t="s">
        <v>37</v>
      </c>
      <c r="D15" s="228">
        <v>3.1593333333333335</v>
      </c>
      <c r="E15" s="228">
        <f t="shared" si="5"/>
        <v>3.4593333333333334</v>
      </c>
      <c r="F15" s="228">
        <f t="shared" si="6"/>
        <v>2.8593333333333337</v>
      </c>
      <c r="G15" s="228">
        <f t="shared" si="7"/>
        <v>3.5593333333333335</v>
      </c>
      <c r="H15" s="228">
        <f t="shared" si="8"/>
        <v>2.7593333333333336</v>
      </c>
      <c r="I15" s="224"/>
      <c r="J15" s="228"/>
      <c r="K15" s="228">
        <f t="shared" si="9"/>
        <v>3.1593333333333335</v>
      </c>
    </row>
    <row r="16" spans="2:13" x14ac:dyDescent="0.25">
      <c r="B16" s="33">
        <v>84651412013</v>
      </c>
      <c r="C16" s="32" t="s">
        <v>38</v>
      </c>
      <c r="D16" s="228">
        <v>3.774</v>
      </c>
      <c r="E16" s="228">
        <f t="shared" si="5"/>
        <v>4.0739999999999998</v>
      </c>
      <c r="F16" s="228">
        <f t="shared" si="6"/>
        <v>3.4740000000000002</v>
      </c>
      <c r="G16" s="228">
        <f t="shared" si="7"/>
        <v>4.1740000000000004</v>
      </c>
      <c r="H16" s="228">
        <f t="shared" si="8"/>
        <v>3.3740000000000001</v>
      </c>
      <c r="I16" s="224"/>
      <c r="J16" s="228"/>
      <c r="K16" s="228">
        <f t="shared" si="9"/>
        <v>3.774</v>
      </c>
    </row>
    <row r="17" spans="1:11" x14ac:dyDescent="0.25">
      <c r="B17" s="33">
        <v>84651422013</v>
      </c>
      <c r="C17" s="32" t="s">
        <v>39</v>
      </c>
      <c r="D17" s="228">
        <v>3.6349999999999998</v>
      </c>
      <c r="E17" s="228">
        <f t="shared" si="5"/>
        <v>3.9349999999999996</v>
      </c>
      <c r="F17" s="228">
        <f t="shared" si="6"/>
        <v>3.335</v>
      </c>
      <c r="G17" s="228">
        <f t="shared" si="7"/>
        <v>4.0350000000000001</v>
      </c>
      <c r="H17" s="228">
        <f t="shared" si="8"/>
        <v>3.2349999999999999</v>
      </c>
      <c r="I17" s="224"/>
      <c r="J17" s="228"/>
      <c r="K17" s="228">
        <f t="shared" si="9"/>
        <v>3.6349999999999998</v>
      </c>
    </row>
    <row r="18" spans="1:11" x14ac:dyDescent="0.25">
      <c r="B18" s="33">
        <v>84651462013</v>
      </c>
      <c r="C18" s="32" t="s">
        <v>40</v>
      </c>
      <c r="D18" s="228">
        <v>4.3959999999999999</v>
      </c>
      <c r="E18" s="228">
        <f t="shared" ref="E18:E20" si="10">D18+0.3</f>
        <v>4.6959999999999997</v>
      </c>
      <c r="F18" s="228">
        <f t="shared" ref="F18:F20" si="11">D18-0.3</f>
        <v>4.0960000000000001</v>
      </c>
      <c r="G18" s="228">
        <f t="shared" ref="G18:G20" si="12">D18+0.4</f>
        <v>4.7960000000000003</v>
      </c>
      <c r="H18" s="228">
        <f t="shared" ref="H18:H20" si="13">D18-0.4</f>
        <v>3.996</v>
      </c>
      <c r="I18" s="224"/>
      <c r="J18" s="228"/>
      <c r="K18" s="228">
        <f t="shared" ref="K18:K20" si="14">D18</f>
        <v>4.3959999999999999</v>
      </c>
    </row>
    <row r="19" spans="1:11" x14ac:dyDescent="0.25">
      <c r="B19" s="196">
        <v>84651042013</v>
      </c>
      <c r="C19" s="196" t="s">
        <v>90</v>
      </c>
      <c r="D19" s="228">
        <v>2.8790000000000004</v>
      </c>
      <c r="E19" s="228">
        <f t="shared" si="10"/>
        <v>3.1790000000000003</v>
      </c>
      <c r="F19" s="228">
        <f t="shared" si="11"/>
        <v>2.5790000000000006</v>
      </c>
      <c r="G19" s="228">
        <f t="shared" si="12"/>
        <v>3.2790000000000004</v>
      </c>
      <c r="H19" s="228">
        <f t="shared" si="13"/>
        <v>2.4790000000000005</v>
      </c>
      <c r="I19" s="224"/>
      <c r="J19" s="228"/>
      <c r="K19" s="228">
        <f t="shared" si="14"/>
        <v>2.8790000000000004</v>
      </c>
    </row>
    <row r="20" spans="1:11" x14ac:dyDescent="0.25">
      <c r="B20" s="196">
        <v>84502462009</v>
      </c>
      <c r="C20" s="196" t="s">
        <v>91</v>
      </c>
      <c r="D20" s="228">
        <v>3.8</v>
      </c>
      <c r="E20" s="228">
        <f t="shared" si="10"/>
        <v>4.0999999999999996</v>
      </c>
      <c r="F20" s="228">
        <f t="shared" si="11"/>
        <v>3.5</v>
      </c>
      <c r="G20" s="228">
        <f t="shared" si="12"/>
        <v>4.2</v>
      </c>
      <c r="H20" s="228">
        <f t="shared" si="13"/>
        <v>3.4</v>
      </c>
      <c r="I20" s="224"/>
      <c r="J20" s="228"/>
      <c r="K20" s="228">
        <f t="shared" si="14"/>
        <v>3.8</v>
      </c>
    </row>
    <row r="21" spans="1:11" x14ac:dyDescent="0.25">
      <c r="B21" s="33"/>
      <c r="C21" s="32"/>
      <c r="D21" s="228"/>
      <c r="E21" s="228"/>
      <c r="F21" s="228"/>
      <c r="G21" s="228"/>
      <c r="H21" s="228"/>
      <c r="I21" s="224"/>
      <c r="J21" s="228"/>
      <c r="K21" s="228"/>
    </row>
    <row r="22" spans="1:11" x14ac:dyDescent="0.25">
      <c r="B22" s="33"/>
      <c r="C22" s="32"/>
      <c r="D22" s="228"/>
      <c r="E22" s="228"/>
      <c r="F22" s="228"/>
      <c r="G22" s="228"/>
      <c r="H22" s="228"/>
      <c r="I22" s="224"/>
      <c r="J22" s="228"/>
      <c r="K22" s="228"/>
    </row>
    <row r="23" spans="1:11" x14ac:dyDescent="0.25">
      <c r="B23" s="33"/>
      <c r="C23" s="32"/>
      <c r="D23" s="228"/>
      <c r="E23" s="228"/>
      <c r="F23" s="228"/>
      <c r="G23" s="228"/>
      <c r="H23" s="228"/>
      <c r="I23" s="224"/>
      <c r="J23" s="228"/>
      <c r="K23" s="228"/>
    </row>
    <row r="24" spans="1:11" x14ac:dyDescent="0.25">
      <c r="B24" s="33"/>
      <c r="C24" s="32"/>
      <c r="D24" s="228"/>
      <c r="E24" s="228"/>
      <c r="F24" s="228"/>
      <c r="G24" s="228"/>
      <c r="H24" s="228"/>
      <c r="I24" s="224"/>
      <c r="J24" s="228"/>
      <c r="K24" s="228"/>
    </row>
    <row r="25" spans="1:11" x14ac:dyDescent="0.25">
      <c r="B25" s="33"/>
      <c r="C25" s="32"/>
      <c r="D25" s="228"/>
      <c r="E25" s="228"/>
      <c r="F25" s="228"/>
      <c r="G25" s="228"/>
      <c r="H25" s="228"/>
      <c r="I25" s="224"/>
      <c r="J25" s="228"/>
      <c r="K25" s="228"/>
    </row>
    <row r="26" spans="1:11" x14ac:dyDescent="0.25">
      <c r="B26" s="33"/>
      <c r="C26" s="32"/>
      <c r="D26" s="228"/>
      <c r="E26" s="228"/>
      <c r="F26" s="228"/>
      <c r="G26" s="228"/>
      <c r="H26" s="228"/>
      <c r="I26" s="224"/>
      <c r="J26" s="228"/>
      <c r="K26" s="228"/>
    </row>
    <row r="27" spans="1:11" x14ac:dyDescent="0.25">
      <c r="B27" s="33"/>
      <c r="C27" s="32"/>
      <c r="D27" s="228"/>
      <c r="E27" s="228"/>
      <c r="F27" s="228"/>
      <c r="G27" s="228"/>
      <c r="H27" s="228"/>
      <c r="I27" s="224"/>
      <c r="J27" s="228"/>
      <c r="K27" s="228"/>
    </row>
    <row r="28" spans="1:11" x14ac:dyDescent="0.25">
      <c r="B28" s="33"/>
      <c r="C28" s="32"/>
      <c r="D28" s="228"/>
      <c r="E28" s="228"/>
      <c r="F28" s="228"/>
      <c r="G28" s="228"/>
      <c r="H28" s="228"/>
      <c r="I28" s="224"/>
      <c r="J28" s="228"/>
      <c r="K28" s="228"/>
    </row>
    <row r="29" spans="1:11" x14ac:dyDescent="0.25">
      <c r="A29" s="225"/>
      <c r="B29" s="182"/>
      <c r="C29" s="182"/>
      <c r="D29" s="225"/>
      <c r="E29" s="225"/>
      <c r="F29" s="225"/>
      <c r="G29" s="225"/>
      <c r="H29" s="225"/>
      <c r="I29" s="225"/>
      <c r="J29" s="225"/>
      <c r="K29" s="225"/>
    </row>
    <row r="30" spans="1:11" x14ac:dyDescent="0.25">
      <c r="A30" s="225"/>
      <c r="B30" s="248"/>
      <c r="C30" s="249"/>
    </row>
    <row r="31" spans="1:11" x14ac:dyDescent="0.25">
      <c r="A31" s="225"/>
      <c r="B31" s="234" t="s">
        <v>169</v>
      </c>
      <c r="C31" s="234"/>
      <c r="D31" s="221"/>
      <c r="E31" s="221"/>
      <c r="F31" s="221" t="s">
        <v>170</v>
      </c>
      <c r="G31" s="221"/>
      <c r="H31" s="221"/>
      <c r="I31" s="221"/>
    </row>
    <row r="32" spans="1:11" x14ac:dyDescent="0.25">
      <c r="A32" s="225"/>
      <c r="B32" s="221" t="s">
        <v>0</v>
      </c>
      <c r="C32" s="226"/>
      <c r="D32" s="221"/>
      <c r="E32" s="221"/>
      <c r="F32" s="221"/>
      <c r="G32" s="221"/>
      <c r="H32" s="221"/>
      <c r="I32" s="221"/>
    </row>
    <row r="33" spans="1:9" x14ac:dyDescent="0.25">
      <c r="A33" s="225"/>
      <c r="B33" s="221"/>
    </row>
    <row r="34" spans="1:9" x14ac:dyDescent="0.25">
      <c r="A34" s="225"/>
      <c r="B34" t="s">
        <v>171</v>
      </c>
      <c r="C34" s="227"/>
      <c r="H34" s="221" t="s">
        <v>172</v>
      </c>
      <c r="I34" s="221"/>
    </row>
    <row r="35" spans="1:9" x14ac:dyDescent="0.25">
      <c r="B35" s="246"/>
      <c r="C35" s="247"/>
    </row>
  </sheetData>
  <protectedRanges>
    <protectedRange password="E963" sqref="J29:J58" name="Fórmulas 1"/>
  </protectedRanges>
  <mergeCells count="10">
    <mergeCell ref="B10:E10"/>
    <mergeCell ref="H10:I10"/>
    <mergeCell ref="D12:H12"/>
    <mergeCell ref="B31:C31"/>
    <mergeCell ref="B1:M1"/>
    <mergeCell ref="B2:M2"/>
    <mergeCell ref="B4:M4"/>
    <mergeCell ref="B6:D6"/>
    <mergeCell ref="I6:K6"/>
    <mergeCell ref="B8:E8"/>
  </mergeCells>
  <dataValidations count="1">
    <dataValidation type="textLength" allowBlank="1" showInputMessage="1" showErrorMessage="1" errorTitle="CODIGO ERRÓNEO" error="Verifique el código ingresado, recuerde que tiene 12 dígitos con el 0 inicial, esta celda no admite valores de documento de identificación." promptTitle="CODIGO ESTUDIANTIL" prompt="Por favor digite el código del estudiante con el 0 inicial, esta celda solo permite el ingreso de los códigos completos, recuerde que tienen 12 dígitos" sqref="B14:B18 B21:B28 B30 B35">
      <formula1>11</formula1>
      <formula2>12</formula2>
    </dataValidation>
  </dataValidations>
  <hyperlinks>
    <hyperlink ref="N12" r:id="rId1" display="hammesrgaravito@gmail.com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topLeftCell="A19" workbookViewId="0">
      <selection activeCell="B31" sqref="B31:C34"/>
    </sheetView>
  </sheetViews>
  <sheetFormatPr baseColWidth="10" defaultColWidth="11.42578125" defaultRowHeight="15" x14ac:dyDescent="0.25"/>
  <cols>
    <col min="2" max="2" width="18.5703125" customWidth="1"/>
    <col min="3" max="3" width="36.28515625" customWidth="1"/>
    <col min="9" max="9" width="0" hidden="1" customWidth="1"/>
    <col min="11" max="11" width="13.7109375" customWidth="1"/>
    <col min="258" max="258" width="18.5703125" customWidth="1"/>
    <col min="259" max="259" width="36.28515625" customWidth="1"/>
    <col min="267" max="267" width="13.7109375" customWidth="1"/>
    <col min="514" max="514" width="18.5703125" customWidth="1"/>
    <col min="515" max="515" width="36.28515625" customWidth="1"/>
    <col min="523" max="523" width="13.7109375" customWidth="1"/>
    <col min="770" max="770" width="18.5703125" customWidth="1"/>
    <col min="771" max="771" width="36.28515625" customWidth="1"/>
    <col min="779" max="779" width="13.7109375" customWidth="1"/>
    <col min="1026" max="1026" width="18.5703125" customWidth="1"/>
    <col min="1027" max="1027" width="36.28515625" customWidth="1"/>
    <col min="1035" max="1035" width="13.7109375" customWidth="1"/>
    <col min="1282" max="1282" width="18.5703125" customWidth="1"/>
    <col min="1283" max="1283" width="36.28515625" customWidth="1"/>
    <col min="1291" max="1291" width="13.7109375" customWidth="1"/>
    <col min="1538" max="1538" width="18.5703125" customWidth="1"/>
    <col min="1539" max="1539" width="36.28515625" customWidth="1"/>
    <col min="1547" max="1547" width="13.7109375" customWidth="1"/>
    <col min="1794" max="1794" width="18.5703125" customWidth="1"/>
    <col min="1795" max="1795" width="36.28515625" customWidth="1"/>
    <col min="1803" max="1803" width="13.7109375" customWidth="1"/>
    <col min="2050" max="2050" width="18.5703125" customWidth="1"/>
    <col min="2051" max="2051" width="36.28515625" customWidth="1"/>
    <col min="2059" max="2059" width="13.7109375" customWidth="1"/>
    <col min="2306" max="2306" width="18.5703125" customWidth="1"/>
    <col min="2307" max="2307" width="36.28515625" customWidth="1"/>
    <col min="2315" max="2315" width="13.7109375" customWidth="1"/>
    <col min="2562" max="2562" width="18.5703125" customWidth="1"/>
    <col min="2563" max="2563" width="36.28515625" customWidth="1"/>
    <col min="2571" max="2571" width="13.7109375" customWidth="1"/>
    <col min="2818" max="2818" width="18.5703125" customWidth="1"/>
    <col min="2819" max="2819" width="36.28515625" customWidth="1"/>
    <col min="2827" max="2827" width="13.7109375" customWidth="1"/>
    <col min="3074" max="3074" width="18.5703125" customWidth="1"/>
    <col min="3075" max="3075" width="36.28515625" customWidth="1"/>
    <col min="3083" max="3083" width="13.7109375" customWidth="1"/>
    <col min="3330" max="3330" width="18.5703125" customWidth="1"/>
    <col min="3331" max="3331" width="36.28515625" customWidth="1"/>
    <col min="3339" max="3339" width="13.7109375" customWidth="1"/>
    <col min="3586" max="3586" width="18.5703125" customWidth="1"/>
    <col min="3587" max="3587" width="36.28515625" customWidth="1"/>
    <col min="3595" max="3595" width="13.7109375" customWidth="1"/>
    <col min="3842" max="3842" width="18.5703125" customWidth="1"/>
    <col min="3843" max="3843" width="36.28515625" customWidth="1"/>
    <col min="3851" max="3851" width="13.7109375" customWidth="1"/>
    <col min="4098" max="4098" width="18.5703125" customWidth="1"/>
    <col min="4099" max="4099" width="36.28515625" customWidth="1"/>
    <col min="4107" max="4107" width="13.7109375" customWidth="1"/>
    <col min="4354" max="4354" width="18.5703125" customWidth="1"/>
    <col min="4355" max="4355" width="36.28515625" customWidth="1"/>
    <col min="4363" max="4363" width="13.7109375" customWidth="1"/>
    <col min="4610" max="4610" width="18.5703125" customWidth="1"/>
    <col min="4611" max="4611" width="36.28515625" customWidth="1"/>
    <col min="4619" max="4619" width="13.7109375" customWidth="1"/>
    <col min="4866" max="4866" width="18.5703125" customWidth="1"/>
    <col min="4867" max="4867" width="36.28515625" customWidth="1"/>
    <col min="4875" max="4875" width="13.7109375" customWidth="1"/>
    <col min="5122" max="5122" width="18.5703125" customWidth="1"/>
    <col min="5123" max="5123" width="36.28515625" customWidth="1"/>
    <col min="5131" max="5131" width="13.7109375" customWidth="1"/>
    <col min="5378" max="5378" width="18.5703125" customWidth="1"/>
    <col min="5379" max="5379" width="36.28515625" customWidth="1"/>
    <col min="5387" max="5387" width="13.7109375" customWidth="1"/>
    <col min="5634" max="5634" width="18.5703125" customWidth="1"/>
    <col min="5635" max="5635" width="36.28515625" customWidth="1"/>
    <col min="5643" max="5643" width="13.7109375" customWidth="1"/>
    <col min="5890" max="5890" width="18.5703125" customWidth="1"/>
    <col min="5891" max="5891" width="36.28515625" customWidth="1"/>
    <col min="5899" max="5899" width="13.7109375" customWidth="1"/>
    <col min="6146" max="6146" width="18.5703125" customWidth="1"/>
    <col min="6147" max="6147" width="36.28515625" customWidth="1"/>
    <col min="6155" max="6155" width="13.7109375" customWidth="1"/>
    <col min="6402" max="6402" width="18.5703125" customWidth="1"/>
    <col min="6403" max="6403" width="36.28515625" customWidth="1"/>
    <col min="6411" max="6411" width="13.7109375" customWidth="1"/>
    <col min="6658" max="6658" width="18.5703125" customWidth="1"/>
    <col min="6659" max="6659" width="36.28515625" customWidth="1"/>
    <col min="6667" max="6667" width="13.7109375" customWidth="1"/>
    <col min="6914" max="6914" width="18.5703125" customWidth="1"/>
    <col min="6915" max="6915" width="36.28515625" customWidth="1"/>
    <col min="6923" max="6923" width="13.7109375" customWidth="1"/>
    <col min="7170" max="7170" width="18.5703125" customWidth="1"/>
    <col min="7171" max="7171" width="36.28515625" customWidth="1"/>
    <col min="7179" max="7179" width="13.7109375" customWidth="1"/>
    <col min="7426" max="7426" width="18.5703125" customWidth="1"/>
    <col min="7427" max="7427" width="36.28515625" customWidth="1"/>
    <col min="7435" max="7435" width="13.7109375" customWidth="1"/>
    <col min="7682" max="7682" width="18.5703125" customWidth="1"/>
    <col min="7683" max="7683" width="36.28515625" customWidth="1"/>
    <col min="7691" max="7691" width="13.7109375" customWidth="1"/>
    <col min="7938" max="7938" width="18.5703125" customWidth="1"/>
    <col min="7939" max="7939" width="36.28515625" customWidth="1"/>
    <col min="7947" max="7947" width="13.7109375" customWidth="1"/>
    <col min="8194" max="8194" width="18.5703125" customWidth="1"/>
    <col min="8195" max="8195" width="36.28515625" customWidth="1"/>
    <col min="8203" max="8203" width="13.7109375" customWidth="1"/>
    <col min="8450" max="8450" width="18.5703125" customWidth="1"/>
    <col min="8451" max="8451" width="36.28515625" customWidth="1"/>
    <col min="8459" max="8459" width="13.7109375" customWidth="1"/>
    <col min="8706" max="8706" width="18.5703125" customWidth="1"/>
    <col min="8707" max="8707" width="36.28515625" customWidth="1"/>
    <col min="8715" max="8715" width="13.7109375" customWidth="1"/>
    <col min="8962" max="8962" width="18.5703125" customWidth="1"/>
    <col min="8963" max="8963" width="36.28515625" customWidth="1"/>
    <col min="8971" max="8971" width="13.7109375" customWidth="1"/>
    <col min="9218" max="9218" width="18.5703125" customWidth="1"/>
    <col min="9219" max="9219" width="36.28515625" customWidth="1"/>
    <col min="9227" max="9227" width="13.7109375" customWidth="1"/>
    <col min="9474" max="9474" width="18.5703125" customWidth="1"/>
    <col min="9475" max="9475" width="36.28515625" customWidth="1"/>
    <col min="9483" max="9483" width="13.7109375" customWidth="1"/>
    <col min="9730" max="9730" width="18.5703125" customWidth="1"/>
    <col min="9731" max="9731" width="36.28515625" customWidth="1"/>
    <col min="9739" max="9739" width="13.7109375" customWidth="1"/>
    <col min="9986" max="9986" width="18.5703125" customWidth="1"/>
    <col min="9987" max="9987" width="36.28515625" customWidth="1"/>
    <col min="9995" max="9995" width="13.7109375" customWidth="1"/>
    <col min="10242" max="10242" width="18.5703125" customWidth="1"/>
    <col min="10243" max="10243" width="36.28515625" customWidth="1"/>
    <col min="10251" max="10251" width="13.7109375" customWidth="1"/>
    <col min="10498" max="10498" width="18.5703125" customWidth="1"/>
    <col min="10499" max="10499" width="36.28515625" customWidth="1"/>
    <col min="10507" max="10507" width="13.7109375" customWidth="1"/>
    <col min="10754" max="10754" width="18.5703125" customWidth="1"/>
    <col min="10755" max="10755" width="36.28515625" customWidth="1"/>
    <col min="10763" max="10763" width="13.7109375" customWidth="1"/>
    <col min="11010" max="11010" width="18.5703125" customWidth="1"/>
    <col min="11011" max="11011" width="36.28515625" customWidth="1"/>
    <col min="11019" max="11019" width="13.7109375" customWidth="1"/>
    <col min="11266" max="11266" width="18.5703125" customWidth="1"/>
    <col min="11267" max="11267" width="36.28515625" customWidth="1"/>
    <col min="11275" max="11275" width="13.7109375" customWidth="1"/>
    <col min="11522" max="11522" width="18.5703125" customWidth="1"/>
    <col min="11523" max="11523" width="36.28515625" customWidth="1"/>
    <col min="11531" max="11531" width="13.7109375" customWidth="1"/>
    <col min="11778" max="11778" width="18.5703125" customWidth="1"/>
    <col min="11779" max="11779" width="36.28515625" customWidth="1"/>
    <col min="11787" max="11787" width="13.7109375" customWidth="1"/>
    <col min="12034" max="12034" width="18.5703125" customWidth="1"/>
    <col min="12035" max="12035" width="36.28515625" customWidth="1"/>
    <col min="12043" max="12043" width="13.7109375" customWidth="1"/>
    <col min="12290" max="12290" width="18.5703125" customWidth="1"/>
    <col min="12291" max="12291" width="36.28515625" customWidth="1"/>
    <col min="12299" max="12299" width="13.7109375" customWidth="1"/>
    <col min="12546" max="12546" width="18.5703125" customWidth="1"/>
    <col min="12547" max="12547" width="36.28515625" customWidth="1"/>
    <col min="12555" max="12555" width="13.7109375" customWidth="1"/>
    <col min="12802" max="12802" width="18.5703125" customWidth="1"/>
    <col min="12803" max="12803" width="36.28515625" customWidth="1"/>
    <col min="12811" max="12811" width="13.7109375" customWidth="1"/>
    <col min="13058" max="13058" width="18.5703125" customWidth="1"/>
    <col min="13059" max="13059" width="36.28515625" customWidth="1"/>
    <col min="13067" max="13067" width="13.7109375" customWidth="1"/>
    <col min="13314" max="13314" width="18.5703125" customWidth="1"/>
    <col min="13315" max="13315" width="36.28515625" customWidth="1"/>
    <col min="13323" max="13323" width="13.7109375" customWidth="1"/>
    <col min="13570" max="13570" width="18.5703125" customWidth="1"/>
    <col min="13571" max="13571" width="36.28515625" customWidth="1"/>
    <col min="13579" max="13579" width="13.7109375" customWidth="1"/>
    <col min="13826" max="13826" width="18.5703125" customWidth="1"/>
    <col min="13827" max="13827" width="36.28515625" customWidth="1"/>
    <col min="13835" max="13835" width="13.7109375" customWidth="1"/>
    <col min="14082" max="14082" width="18.5703125" customWidth="1"/>
    <col min="14083" max="14083" width="36.28515625" customWidth="1"/>
    <col min="14091" max="14091" width="13.7109375" customWidth="1"/>
    <col min="14338" max="14338" width="18.5703125" customWidth="1"/>
    <col min="14339" max="14339" width="36.28515625" customWidth="1"/>
    <col min="14347" max="14347" width="13.7109375" customWidth="1"/>
    <col min="14594" max="14594" width="18.5703125" customWidth="1"/>
    <col min="14595" max="14595" width="36.28515625" customWidth="1"/>
    <col min="14603" max="14603" width="13.7109375" customWidth="1"/>
    <col min="14850" max="14850" width="18.5703125" customWidth="1"/>
    <col min="14851" max="14851" width="36.28515625" customWidth="1"/>
    <col min="14859" max="14859" width="13.7109375" customWidth="1"/>
    <col min="15106" max="15106" width="18.5703125" customWidth="1"/>
    <col min="15107" max="15107" width="36.28515625" customWidth="1"/>
    <col min="15115" max="15115" width="13.7109375" customWidth="1"/>
    <col min="15362" max="15362" width="18.5703125" customWidth="1"/>
    <col min="15363" max="15363" width="36.28515625" customWidth="1"/>
    <col min="15371" max="15371" width="13.7109375" customWidth="1"/>
    <col min="15618" max="15618" width="18.5703125" customWidth="1"/>
    <col min="15619" max="15619" width="36.28515625" customWidth="1"/>
    <col min="15627" max="15627" width="13.7109375" customWidth="1"/>
    <col min="15874" max="15874" width="18.5703125" customWidth="1"/>
    <col min="15875" max="15875" width="36.28515625" customWidth="1"/>
    <col min="15883" max="15883" width="13.7109375" customWidth="1"/>
    <col min="16130" max="16130" width="18.5703125" customWidth="1"/>
    <col min="16131" max="16131" width="36.28515625" customWidth="1"/>
    <col min="16139" max="16139" width="13.7109375" customWidth="1"/>
  </cols>
  <sheetData>
    <row r="1" spans="2:13" x14ac:dyDescent="0.25">
      <c r="B1" s="234" t="s">
        <v>160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2:13" x14ac:dyDescent="0.25">
      <c r="B2" s="234" t="s">
        <v>161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2:13" x14ac:dyDescent="0.25"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</row>
    <row r="4" spans="2:13" x14ac:dyDescent="0.25">
      <c r="B4" s="235" t="s">
        <v>162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</row>
    <row r="6" spans="2:13" x14ac:dyDescent="0.25">
      <c r="B6" s="230" t="s">
        <v>173</v>
      </c>
      <c r="C6" s="230"/>
      <c r="D6" s="230"/>
      <c r="E6" s="221"/>
      <c r="F6" s="221" t="s">
        <v>182</v>
      </c>
      <c r="G6" s="221"/>
      <c r="H6" s="221"/>
      <c r="I6" s="230" t="s">
        <v>180</v>
      </c>
      <c r="J6" s="230"/>
      <c r="K6" s="230"/>
    </row>
    <row r="7" spans="2:13" x14ac:dyDescent="0.25">
      <c r="B7" s="221"/>
      <c r="C7" s="221"/>
      <c r="D7" s="221"/>
      <c r="E7" s="221"/>
      <c r="F7" s="221"/>
      <c r="G7" s="221"/>
      <c r="H7" s="221"/>
      <c r="I7" s="221"/>
      <c r="J7" s="221"/>
      <c r="K7" s="221"/>
    </row>
    <row r="8" spans="2:13" x14ac:dyDescent="0.25">
      <c r="B8" s="230" t="s">
        <v>183</v>
      </c>
      <c r="C8" s="230"/>
      <c r="D8" s="230"/>
      <c r="E8" s="230"/>
      <c r="F8" s="221" t="s">
        <v>163</v>
      </c>
      <c r="G8" s="221"/>
      <c r="H8" s="221"/>
      <c r="I8" s="221"/>
      <c r="J8" s="221"/>
      <c r="K8" s="221"/>
    </row>
    <row r="9" spans="2:13" x14ac:dyDescent="0.25">
      <c r="B9" s="221"/>
      <c r="C9" s="221"/>
      <c r="D9" s="221"/>
      <c r="E9" s="221"/>
      <c r="F9" s="221"/>
      <c r="G9" s="221"/>
      <c r="H9" s="221"/>
      <c r="I9" s="221"/>
      <c r="J9" s="221"/>
      <c r="K9" s="221"/>
    </row>
    <row r="10" spans="2:13" x14ac:dyDescent="0.25">
      <c r="B10" s="229" t="s">
        <v>176</v>
      </c>
      <c r="C10" s="229"/>
      <c r="D10" s="229"/>
      <c r="E10" s="229"/>
      <c r="F10" s="222" t="s">
        <v>177</v>
      </c>
      <c r="G10" s="222"/>
      <c r="H10" s="230" t="s">
        <v>178</v>
      </c>
      <c r="I10" s="230"/>
      <c r="J10" s="221" t="s">
        <v>179</v>
      </c>
      <c r="K10" s="221"/>
    </row>
    <row r="12" spans="2:13" ht="30" x14ac:dyDescent="0.25">
      <c r="B12" s="223" t="s">
        <v>164</v>
      </c>
      <c r="C12" s="223" t="s">
        <v>165</v>
      </c>
      <c r="D12" s="231">
        <v>0.6</v>
      </c>
      <c r="E12" s="232"/>
      <c r="F12" s="232"/>
      <c r="G12" s="232"/>
      <c r="H12" s="233"/>
      <c r="I12" s="223" t="s">
        <v>166</v>
      </c>
      <c r="J12" s="223" t="s">
        <v>167</v>
      </c>
      <c r="K12" s="223" t="s">
        <v>168</v>
      </c>
    </row>
    <row r="13" spans="2:13" x14ac:dyDescent="0.25">
      <c r="B13" s="1">
        <v>84601352013</v>
      </c>
      <c r="C13" s="2" t="s">
        <v>41</v>
      </c>
      <c r="D13" s="228">
        <v>3.8810000000000007</v>
      </c>
      <c r="E13" s="228">
        <f>D13+0.3</f>
        <v>4.1810000000000009</v>
      </c>
      <c r="F13" s="228">
        <f>D13-0.3</f>
        <v>3.5810000000000008</v>
      </c>
      <c r="G13" s="228">
        <f>D13+0.4</f>
        <v>4.2810000000000006</v>
      </c>
      <c r="H13" s="228">
        <f>D13-0.4</f>
        <v>3.4810000000000008</v>
      </c>
      <c r="I13" s="224"/>
      <c r="J13" s="228"/>
      <c r="K13" s="228">
        <f>D13</f>
        <v>3.8810000000000007</v>
      </c>
    </row>
    <row r="14" spans="2:13" x14ac:dyDescent="0.25">
      <c r="B14" s="3">
        <v>84601362013</v>
      </c>
      <c r="C14" s="2" t="s">
        <v>42</v>
      </c>
      <c r="D14" s="228">
        <v>3.3780000000000001</v>
      </c>
      <c r="E14" s="228">
        <f t="shared" ref="E14:E21" si="0">D14+0.3</f>
        <v>3.6779999999999999</v>
      </c>
      <c r="F14" s="228">
        <f t="shared" ref="F14:F21" si="1">D14-0.3</f>
        <v>3.0780000000000003</v>
      </c>
      <c r="G14" s="228">
        <f t="shared" ref="G14:G21" si="2">D14+0.4</f>
        <v>3.778</v>
      </c>
      <c r="H14" s="228">
        <f t="shared" ref="H14:H21" si="3">D14-0.4</f>
        <v>2.9780000000000002</v>
      </c>
      <c r="I14" s="224"/>
      <c r="J14" s="228"/>
      <c r="K14" s="228">
        <f t="shared" ref="K14:K21" si="4">D14</f>
        <v>3.3780000000000001</v>
      </c>
    </row>
    <row r="15" spans="2:13" x14ac:dyDescent="0.25">
      <c r="B15" s="3">
        <v>84601372013</v>
      </c>
      <c r="C15" s="2" t="s">
        <v>43</v>
      </c>
      <c r="D15" s="228">
        <v>4.0090000000000003</v>
      </c>
      <c r="E15" s="228">
        <f t="shared" si="0"/>
        <v>4.3090000000000002</v>
      </c>
      <c r="F15" s="228">
        <f t="shared" si="1"/>
        <v>3.7090000000000005</v>
      </c>
      <c r="G15" s="228">
        <f t="shared" si="2"/>
        <v>4.4090000000000007</v>
      </c>
      <c r="H15" s="228">
        <f t="shared" si="3"/>
        <v>3.6090000000000004</v>
      </c>
      <c r="I15" s="224"/>
      <c r="J15" s="228"/>
      <c r="K15" s="228">
        <f t="shared" si="4"/>
        <v>4.0090000000000003</v>
      </c>
    </row>
    <row r="16" spans="2:13" x14ac:dyDescent="0.25">
      <c r="B16" s="3">
        <v>84601412013</v>
      </c>
      <c r="C16" s="2" t="s">
        <v>44</v>
      </c>
      <c r="D16" s="228">
        <v>3.6085000000000003</v>
      </c>
      <c r="E16" s="228">
        <f t="shared" si="0"/>
        <v>3.9085000000000001</v>
      </c>
      <c r="F16" s="228">
        <f t="shared" si="1"/>
        <v>3.3085000000000004</v>
      </c>
      <c r="G16" s="228">
        <f t="shared" si="2"/>
        <v>4.0085000000000006</v>
      </c>
      <c r="H16" s="228">
        <f t="shared" si="3"/>
        <v>3.2085000000000004</v>
      </c>
      <c r="I16" s="224"/>
      <c r="J16" s="228"/>
      <c r="K16" s="228">
        <f t="shared" si="4"/>
        <v>3.6085000000000003</v>
      </c>
    </row>
    <row r="17" spans="2:11" x14ac:dyDescent="0.25">
      <c r="B17" s="3">
        <v>84601452013</v>
      </c>
      <c r="C17" s="2" t="s">
        <v>45</v>
      </c>
      <c r="D17" s="228">
        <v>3.65</v>
      </c>
      <c r="E17" s="228">
        <f t="shared" si="0"/>
        <v>3.9499999999999997</v>
      </c>
      <c r="F17" s="228">
        <f t="shared" si="1"/>
        <v>3.35</v>
      </c>
      <c r="G17" s="228">
        <f t="shared" si="2"/>
        <v>4.05</v>
      </c>
      <c r="H17" s="228">
        <f t="shared" si="3"/>
        <v>3.25</v>
      </c>
      <c r="I17" s="224"/>
      <c r="J17" s="228"/>
      <c r="K17" s="228">
        <f t="shared" si="4"/>
        <v>3.65</v>
      </c>
    </row>
    <row r="18" spans="2:11" x14ac:dyDescent="0.25">
      <c r="B18" s="3">
        <v>84601462013</v>
      </c>
      <c r="C18" s="2" t="s">
        <v>46</v>
      </c>
      <c r="D18" s="228">
        <v>3.6445000000000003</v>
      </c>
      <c r="E18" s="228">
        <f t="shared" si="0"/>
        <v>3.9445000000000001</v>
      </c>
      <c r="F18" s="228">
        <f t="shared" si="1"/>
        <v>3.3445000000000005</v>
      </c>
      <c r="G18" s="228">
        <f t="shared" si="2"/>
        <v>4.0445000000000002</v>
      </c>
      <c r="H18" s="228">
        <f t="shared" si="3"/>
        <v>3.2445000000000004</v>
      </c>
      <c r="I18" s="224"/>
      <c r="J18" s="228"/>
      <c r="K18" s="228">
        <f t="shared" si="4"/>
        <v>3.6445000000000003</v>
      </c>
    </row>
    <row r="19" spans="2:11" x14ac:dyDescent="0.25">
      <c r="B19" s="3">
        <v>84601482013</v>
      </c>
      <c r="C19" s="2" t="s">
        <v>47</v>
      </c>
      <c r="D19" s="228">
        <v>1.9899999999999998</v>
      </c>
      <c r="E19" s="228">
        <f t="shared" si="0"/>
        <v>2.2899999999999996</v>
      </c>
      <c r="F19" s="228">
        <f t="shared" si="1"/>
        <v>1.6899999999999997</v>
      </c>
      <c r="G19" s="228">
        <f t="shared" si="2"/>
        <v>2.3899999999999997</v>
      </c>
      <c r="H19" s="228">
        <f t="shared" si="3"/>
        <v>1.5899999999999999</v>
      </c>
      <c r="I19" s="224"/>
      <c r="J19" s="228"/>
      <c r="K19" s="228">
        <f t="shared" si="4"/>
        <v>1.9899999999999998</v>
      </c>
    </row>
    <row r="20" spans="2:11" x14ac:dyDescent="0.25">
      <c r="B20" s="3">
        <v>84601492013</v>
      </c>
      <c r="C20" s="2" t="s">
        <v>48</v>
      </c>
      <c r="D20" s="228">
        <v>0</v>
      </c>
      <c r="E20" s="228">
        <v>0</v>
      </c>
      <c r="F20" s="228">
        <v>0</v>
      </c>
      <c r="G20" s="228">
        <v>0</v>
      </c>
      <c r="H20" s="228">
        <v>0</v>
      </c>
      <c r="I20" s="228">
        <v>0</v>
      </c>
      <c r="J20" s="228"/>
      <c r="K20" s="228">
        <f t="shared" si="4"/>
        <v>0</v>
      </c>
    </row>
    <row r="21" spans="2:11" x14ac:dyDescent="0.25">
      <c r="B21" s="3">
        <v>84601502013</v>
      </c>
      <c r="C21" s="2" t="s">
        <v>49</v>
      </c>
      <c r="D21" s="228">
        <v>3.3809999999999998</v>
      </c>
      <c r="E21" s="228">
        <f t="shared" si="0"/>
        <v>3.6809999999999996</v>
      </c>
      <c r="F21" s="228">
        <f t="shared" si="1"/>
        <v>3.081</v>
      </c>
      <c r="G21" s="228">
        <f t="shared" si="2"/>
        <v>3.7809999999999997</v>
      </c>
      <c r="H21" s="228">
        <f t="shared" si="3"/>
        <v>2.9809999999999999</v>
      </c>
      <c r="I21" s="224"/>
      <c r="J21" s="228"/>
      <c r="K21" s="228">
        <f t="shared" si="4"/>
        <v>3.3809999999999998</v>
      </c>
    </row>
    <row r="22" spans="2:11" x14ac:dyDescent="0.25">
      <c r="B22" s="3">
        <v>84601512013</v>
      </c>
      <c r="C22" s="2" t="s">
        <v>50</v>
      </c>
      <c r="D22" s="228">
        <v>3.4090000000000003</v>
      </c>
      <c r="E22" s="228">
        <f t="shared" ref="E22:E28" si="5">D22+0.3</f>
        <v>3.7090000000000001</v>
      </c>
      <c r="F22" s="228">
        <f t="shared" ref="F22:F28" si="6">D22-0.3</f>
        <v>3.1090000000000004</v>
      </c>
      <c r="G22" s="228">
        <f t="shared" ref="G22:G28" si="7">D22+0.4</f>
        <v>3.8090000000000002</v>
      </c>
      <c r="H22" s="228">
        <f t="shared" ref="H22:H28" si="8">D22-0.4</f>
        <v>3.0090000000000003</v>
      </c>
      <c r="I22" s="224"/>
      <c r="J22" s="228"/>
      <c r="K22" s="228">
        <f t="shared" ref="K22:K28" si="9">D22</f>
        <v>3.4090000000000003</v>
      </c>
    </row>
    <row r="23" spans="2:11" x14ac:dyDescent="0.25">
      <c r="B23" s="3">
        <v>84601562013</v>
      </c>
      <c r="C23" s="2" t="s">
        <v>51</v>
      </c>
      <c r="D23" s="228">
        <v>3.3920000000000003</v>
      </c>
      <c r="E23" s="228">
        <f t="shared" si="5"/>
        <v>3.6920000000000002</v>
      </c>
      <c r="F23" s="228">
        <f t="shared" si="6"/>
        <v>3.0920000000000005</v>
      </c>
      <c r="G23" s="228">
        <f t="shared" si="7"/>
        <v>3.7920000000000003</v>
      </c>
      <c r="H23" s="228">
        <f t="shared" si="8"/>
        <v>2.9920000000000004</v>
      </c>
      <c r="I23" s="224"/>
      <c r="J23" s="228"/>
      <c r="K23" s="228">
        <f t="shared" si="9"/>
        <v>3.3920000000000003</v>
      </c>
    </row>
    <row r="24" spans="2:11" x14ac:dyDescent="0.25">
      <c r="B24" s="3">
        <v>84601572013</v>
      </c>
      <c r="C24" s="2" t="s">
        <v>52</v>
      </c>
      <c r="D24" s="228">
        <v>3.4165000000000001</v>
      </c>
      <c r="E24" s="228">
        <f t="shared" si="5"/>
        <v>3.7164999999999999</v>
      </c>
      <c r="F24" s="228">
        <f t="shared" si="6"/>
        <v>3.1165000000000003</v>
      </c>
      <c r="G24" s="228">
        <f t="shared" si="7"/>
        <v>3.8165</v>
      </c>
      <c r="H24" s="228">
        <f t="shared" si="8"/>
        <v>3.0165000000000002</v>
      </c>
      <c r="I24" s="224"/>
      <c r="J24" s="228"/>
      <c r="K24" s="228">
        <f t="shared" si="9"/>
        <v>3.4165000000000001</v>
      </c>
    </row>
    <row r="25" spans="2:11" x14ac:dyDescent="0.25">
      <c r="B25" s="3">
        <v>84601592013</v>
      </c>
      <c r="C25" s="2" t="s">
        <v>53</v>
      </c>
      <c r="D25" s="228">
        <v>0</v>
      </c>
      <c r="E25" s="228">
        <v>0</v>
      </c>
      <c r="F25" s="228">
        <v>0</v>
      </c>
      <c r="G25" s="228">
        <v>0</v>
      </c>
      <c r="H25" s="228">
        <v>0</v>
      </c>
      <c r="I25" s="224"/>
      <c r="J25" s="228"/>
      <c r="K25" s="228">
        <f t="shared" si="9"/>
        <v>0</v>
      </c>
    </row>
    <row r="26" spans="2:11" x14ac:dyDescent="0.25">
      <c r="B26" s="3">
        <v>84601602013</v>
      </c>
      <c r="C26" s="2" t="s">
        <v>54</v>
      </c>
      <c r="D26" s="228">
        <v>2.8250000000000002</v>
      </c>
      <c r="E26" s="228">
        <f t="shared" si="5"/>
        <v>3.125</v>
      </c>
      <c r="F26" s="228">
        <f t="shared" si="6"/>
        <v>2.5250000000000004</v>
      </c>
      <c r="G26" s="228">
        <f t="shared" si="7"/>
        <v>3.2250000000000001</v>
      </c>
      <c r="H26" s="228">
        <f t="shared" si="8"/>
        <v>2.4250000000000003</v>
      </c>
      <c r="I26" s="224"/>
      <c r="J26" s="228"/>
      <c r="K26" s="228">
        <f t="shared" si="9"/>
        <v>2.8250000000000002</v>
      </c>
    </row>
    <row r="27" spans="2:11" x14ac:dyDescent="0.25">
      <c r="B27" s="3">
        <v>84601612013</v>
      </c>
      <c r="C27" s="2" t="s">
        <v>55</v>
      </c>
      <c r="D27" s="228">
        <v>3.6760000000000006</v>
      </c>
      <c r="E27" s="228">
        <f t="shared" si="5"/>
        <v>3.9760000000000004</v>
      </c>
      <c r="F27" s="228">
        <f t="shared" si="6"/>
        <v>3.3760000000000008</v>
      </c>
      <c r="G27" s="228">
        <f t="shared" si="7"/>
        <v>4.0760000000000005</v>
      </c>
      <c r="H27" s="228">
        <f t="shared" si="8"/>
        <v>3.2760000000000007</v>
      </c>
      <c r="I27" s="224"/>
      <c r="J27" s="228"/>
      <c r="K27" s="228">
        <f t="shared" si="9"/>
        <v>3.6760000000000006</v>
      </c>
    </row>
    <row r="28" spans="2:11" x14ac:dyDescent="0.25">
      <c r="B28" s="3">
        <v>84601622013</v>
      </c>
      <c r="C28" s="2" t="s">
        <v>56</v>
      </c>
      <c r="D28" s="228">
        <v>4.1480000000000006</v>
      </c>
      <c r="E28" s="228">
        <f t="shared" si="5"/>
        <v>4.4480000000000004</v>
      </c>
      <c r="F28" s="228">
        <f t="shared" si="6"/>
        <v>3.8480000000000008</v>
      </c>
      <c r="G28" s="228">
        <f t="shared" si="7"/>
        <v>4.5480000000000009</v>
      </c>
      <c r="H28" s="228">
        <f t="shared" si="8"/>
        <v>3.7480000000000007</v>
      </c>
      <c r="I28" s="224"/>
      <c r="J28" s="228"/>
      <c r="K28" s="228">
        <f t="shared" si="9"/>
        <v>4.1480000000000006</v>
      </c>
    </row>
    <row r="29" spans="2:11" x14ac:dyDescent="0.25">
      <c r="B29" s="246"/>
      <c r="C29" s="247"/>
      <c r="D29" s="225"/>
      <c r="E29" s="225"/>
      <c r="F29" s="225"/>
      <c r="G29" s="225"/>
      <c r="H29" s="225"/>
      <c r="I29" s="225"/>
      <c r="J29" s="225"/>
      <c r="K29" s="225"/>
    </row>
    <row r="30" spans="2:11" x14ac:dyDescent="0.25">
      <c r="B30" s="246"/>
      <c r="C30" s="247"/>
    </row>
    <row r="31" spans="2:11" x14ac:dyDescent="0.25">
      <c r="B31" s="234" t="s">
        <v>169</v>
      </c>
      <c r="C31" s="234"/>
      <c r="D31" s="221"/>
      <c r="E31" s="221"/>
      <c r="F31" s="221" t="s">
        <v>170</v>
      </c>
      <c r="G31" s="221"/>
      <c r="H31" s="221"/>
      <c r="I31" s="221"/>
    </row>
    <row r="32" spans="2:11" x14ac:dyDescent="0.25">
      <c r="B32" s="221" t="s">
        <v>0</v>
      </c>
      <c r="C32" s="226"/>
      <c r="D32" s="221"/>
      <c r="E32" s="221"/>
      <c r="F32" s="221"/>
      <c r="G32" s="221"/>
      <c r="H32" s="221"/>
      <c r="I32" s="221"/>
    </row>
    <row r="33" spans="2:9" x14ac:dyDescent="0.25">
      <c r="B33" s="221"/>
    </row>
    <row r="34" spans="2:9" x14ac:dyDescent="0.25">
      <c r="B34" t="s">
        <v>171</v>
      </c>
      <c r="C34" s="227"/>
      <c r="H34" s="221" t="s">
        <v>172</v>
      </c>
      <c r="I34" s="221"/>
    </row>
    <row r="35" spans="2:9" x14ac:dyDescent="0.25">
      <c r="B35" s="246"/>
      <c r="C35" s="247"/>
    </row>
  </sheetData>
  <protectedRanges>
    <protectedRange password="E963" sqref="J17:J58" name="Fórmulas 1"/>
  </protectedRanges>
  <mergeCells count="10">
    <mergeCell ref="B31:C31"/>
    <mergeCell ref="B1:M1"/>
    <mergeCell ref="B2:M2"/>
    <mergeCell ref="B4:M4"/>
    <mergeCell ref="B6:D6"/>
    <mergeCell ref="I6:K6"/>
    <mergeCell ref="B8:E8"/>
    <mergeCell ref="B10:E10"/>
    <mergeCell ref="H10:I10"/>
    <mergeCell ref="D12:H12"/>
  </mergeCells>
  <dataValidations count="1">
    <dataValidation type="textLength" allowBlank="1" showInputMessage="1" showErrorMessage="1" errorTitle="CODIGO ERRÓNEO" error="Verifique el código ingresado, recuerde que tiene 12 dígitos con el 0 inicial, esta celda no admite valores de documento de identificación." promptTitle="CODIGO ESTUDIANTIL" prompt="Por favor digite el código del estudiante con el 0 inicial, esta celda solo permite el ingreso de los códigos completos, recuerde que tienen 12 dígitos" sqref="B13:B30 B35">
      <formula1>11</formula1>
      <formula2>12</formula2>
    </dataValidation>
  </dataValidations>
  <hyperlinks>
    <hyperlink ref="N12" r:id="rId1" display="hammesrgaravito@gmail.com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1"/>
  <sheetViews>
    <sheetView topLeftCell="A17" zoomScale="90" zoomScaleNormal="90" workbookViewId="0">
      <selection activeCell="I25" sqref="I25:I31"/>
    </sheetView>
  </sheetViews>
  <sheetFormatPr baseColWidth="10" defaultRowHeight="15" x14ac:dyDescent="0.25"/>
  <cols>
    <col min="1" max="1" width="4.28515625" style="4" customWidth="1"/>
    <col min="2" max="2" width="15" style="4" customWidth="1"/>
    <col min="3" max="3" width="37.28515625" style="4" customWidth="1"/>
    <col min="4" max="4" width="4.28515625" style="20" customWidth="1"/>
    <col min="5" max="5" width="4.28515625" style="4" customWidth="1"/>
    <col min="6" max="6" width="1" style="4" customWidth="1"/>
    <col min="7" max="8" width="4.28515625" style="4" customWidth="1"/>
    <col min="9" max="9" width="4.28515625" style="28" customWidth="1"/>
    <col min="10" max="37" width="4.28515625" style="4" customWidth="1"/>
    <col min="38" max="43" width="5.28515625" style="4" customWidth="1"/>
    <col min="44" max="46" width="5.5703125" style="4" customWidth="1"/>
    <col min="47" max="47" width="4.85546875" style="4" customWidth="1"/>
    <col min="48" max="49" width="5.140625" style="4" customWidth="1"/>
    <col min="50" max="50" width="5.85546875" style="4" customWidth="1"/>
    <col min="51" max="51" width="6.140625" style="4" customWidth="1"/>
    <col min="52" max="16384" width="11.42578125" style="4"/>
  </cols>
  <sheetData>
    <row r="1" spans="2:51" ht="28.5" x14ac:dyDescent="0.45">
      <c r="E1" s="5" t="s">
        <v>64</v>
      </c>
    </row>
    <row r="2" spans="2:51" x14ac:dyDescent="0.25">
      <c r="P2" s="4" t="s">
        <v>65</v>
      </c>
    </row>
    <row r="3" spans="2:51" x14ac:dyDescent="0.25">
      <c r="Z3" s="4" t="s">
        <v>66</v>
      </c>
    </row>
    <row r="4" spans="2:51" x14ac:dyDescent="0.25">
      <c r="B4" s="4" t="s">
        <v>92</v>
      </c>
      <c r="O4" s="4" t="s">
        <v>67</v>
      </c>
    </row>
    <row r="5" spans="2:51" ht="15.75" thickBot="1" x14ac:dyDescent="0.3">
      <c r="E5" s="4" t="s">
        <v>68</v>
      </c>
      <c r="G5" s="4">
        <v>0.4</v>
      </c>
      <c r="I5" s="28">
        <v>1</v>
      </c>
      <c r="J5" s="4" t="s">
        <v>69</v>
      </c>
      <c r="P5" s="4" t="s">
        <v>70</v>
      </c>
      <c r="AB5" s="4" t="s">
        <v>70</v>
      </c>
    </row>
    <row r="6" spans="2:51" ht="15.75" thickBot="1" x14ac:dyDescent="0.3">
      <c r="B6" s="6"/>
      <c r="C6" s="6" t="s">
        <v>71</v>
      </c>
      <c r="D6" s="21"/>
      <c r="E6" s="6" t="s">
        <v>87</v>
      </c>
      <c r="G6" s="6"/>
      <c r="H6" s="6"/>
      <c r="I6" s="40"/>
      <c r="J6" s="8"/>
      <c r="K6" s="182"/>
      <c r="L6" s="9"/>
      <c r="M6" s="11"/>
      <c r="N6" s="10"/>
      <c r="O6" s="10" t="s">
        <v>83</v>
      </c>
      <c r="Q6" s="10"/>
      <c r="R6" s="10" t="s">
        <v>72</v>
      </c>
      <c r="S6" s="10"/>
      <c r="T6" s="10"/>
      <c r="U6" s="10" t="s">
        <v>88</v>
      </c>
      <c r="W6" s="10"/>
      <c r="X6" s="10"/>
      <c r="Y6" s="10"/>
      <c r="Z6" s="10"/>
      <c r="AA6" s="10" t="s">
        <v>93</v>
      </c>
      <c r="AC6" s="10"/>
      <c r="AD6" s="10"/>
      <c r="AE6" s="10"/>
      <c r="AF6" s="10"/>
      <c r="AG6" s="10" t="s">
        <v>85</v>
      </c>
      <c r="AI6" s="10"/>
      <c r="AJ6" s="10"/>
      <c r="AK6" s="10"/>
      <c r="AL6" s="6"/>
      <c r="AM6" s="6" t="s">
        <v>86</v>
      </c>
      <c r="AN6" s="6"/>
      <c r="AO6" s="6"/>
      <c r="AP6" s="6"/>
      <c r="AQ6" s="6"/>
      <c r="AR6" s="6" t="s">
        <v>94</v>
      </c>
      <c r="AS6" s="6"/>
      <c r="AT6" s="6"/>
      <c r="AU6" s="6"/>
      <c r="AV6" s="6" t="s">
        <v>95</v>
      </c>
      <c r="AW6" s="6" t="s">
        <v>96</v>
      </c>
      <c r="AX6" s="8" t="s">
        <v>99</v>
      </c>
      <c r="AY6" s="37"/>
    </row>
    <row r="7" spans="2:51" x14ac:dyDescent="0.25">
      <c r="B7" s="6"/>
      <c r="C7" s="6" t="s">
        <v>73</v>
      </c>
      <c r="D7" s="21" t="s">
        <v>101</v>
      </c>
      <c r="E7" s="19">
        <v>0.6</v>
      </c>
      <c r="F7" s="6"/>
      <c r="G7" s="6" t="s">
        <v>75</v>
      </c>
      <c r="H7" s="8" t="s">
        <v>1</v>
      </c>
      <c r="I7" s="41" t="s">
        <v>76</v>
      </c>
      <c r="J7" s="38" t="s">
        <v>2</v>
      </c>
      <c r="K7" s="168"/>
      <c r="L7" s="12" t="s">
        <v>77</v>
      </c>
      <c r="M7" s="13" t="s">
        <v>78</v>
      </c>
      <c r="N7" s="6">
        <v>1</v>
      </c>
      <c r="O7" s="6">
        <v>2</v>
      </c>
      <c r="P7" s="6">
        <v>3</v>
      </c>
      <c r="Q7" s="6">
        <v>4</v>
      </c>
      <c r="R7" s="6">
        <v>5</v>
      </c>
      <c r="S7" s="6" t="s">
        <v>78</v>
      </c>
      <c r="T7" s="6">
        <v>1</v>
      </c>
      <c r="U7" s="6">
        <v>2</v>
      </c>
      <c r="V7" s="6">
        <v>3</v>
      </c>
      <c r="W7" s="6">
        <v>4</v>
      </c>
      <c r="X7" s="6">
        <v>5</v>
      </c>
      <c r="Y7" s="6" t="s">
        <v>78</v>
      </c>
      <c r="Z7" s="6">
        <v>1</v>
      </c>
      <c r="AA7" s="6">
        <v>2</v>
      </c>
      <c r="AB7" s="6">
        <v>3</v>
      </c>
      <c r="AC7" s="6">
        <v>4</v>
      </c>
      <c r="AD7" s="6">
        <v>5</v>
      </c>
      <c r="AE7" s="6" t="s">
        <v>78</v>
      </c>
      <c r="AF7" s="6">
        <v>1</v>
      </c>
      <c r="AG7" s="6">
        <v>2</v>
      </c>
      <c r="AH7" s="6">
        <v>3</v>
      </c>
      <c r="AI7" s="6">
        <v>4</v>
      </c>
      <c r="AJ7" s="6">
        <v>5</v>
      </c>
      <c r="AK7" s="6" t="s">
        <v>80</v>
      </c>
      <c r="AL7" s="6">
        <v>1</v>
      </c>
      <c r="AM7" s="6">
        <v>2</v>
      </c>
      <c r="AN7" s="6">
        <v>3</v>
      </c>
      <c r="AO7" s="6">
        <v>4</v>
      </c>
      <c r="AP7" s="6">
        <v>5</v>
      </c>
      <c r="AQ7" s="6" t="s">
        <v>78</v>
      </c>
      <c r="AR7" s="6">
        <v>1</v>
      </c>
      <c r="AS7" s="6">
        <v>2</v>
      </c>
      <c r="AT7" s="6">
        <v>3</v>
      </c>
      <c r="AU7" s="6" t="s">
        <v>79</v>
      </c>
      <c r="AV7" s="6"/>
      <c r="AW7" s="6"/>
      <c r="AX7" s="8"/>
      <c r="AY7" s="37"/>
    </row>
    <row r="8" spans="2:51" x14ac:dyDescent="0.25">
      <c r="B8" s="6"/>
      <c r="C8" s="6" t="s">
        <v>81</v>
      </c>
      <c r="D8" s="22"/>
      <c r="E8" s="15">
        <f>(M8*0.5+S8*1.5/5+Y8*1/4+AE8*1.5/3+AK8*0.5/5+AQ8*2/5)/10</f>
        <v>3.875</v>
      </c>
      <c r="F8" s="15"/>
      <c r="G8" s="15">
        <v>5</v>
      </c>
      <c r="H8" s="16">
        <f>G8*0.4</f>
        <v>2</v>
      </c>
      <c r="I8" s="42">
        <f>E8+H8+AY8</f>
        <v>5.875</v>
      </c>
      <c r="J8" s="39"/>
      <c r="K8" s="169"/>
      <c r="L8" s="14">
        <v>5</v>
      </c>
      <c r="M8" s="17">
        <f>L8</f>
        <v>5</v>
      </c>
      <c r="N8" s="15">
        <v>5</v>
      </c>
      <c r="O8" s="15">
        <v>5</v>
      </c>
      <c r="P8" s="15">
        <v>5</v>
      </c>
      <c r="Q8" s="15">
        <v>5</v>
      </c>
      <c r="R8" s="15">
        <v>5</v>
      </c>
      <c r="S8" s="14">
        <f>((N8+O8+P8+Q8+R8))</f>
        <v>25</v>
      </c>
      <c r="T8" s="15">
        <v>5</v>
      </c>
      <c r="U8" s="15">
        <v>5</v>
      </c>
      <c r="V8" s="15">
        <v>5</v>
      </c>
      <c r="W8" s="15">
        <v>0</v>
      </c>
      <c r="X8" s="15">
        <v>0</v>
      </c>
      <c r="Y8" s="15">
        <f>(T8+U8+V8+W8++X8)</f>
        <v>15</v>
      </c>
      <c r="Z8" s="14">
        <v>5</v>
      </c>
      <c r="AA8" s="15">
        <v>5</v>
      </c>
      <c r="AB8" s="15">
        <v>5</v>
      </c>
      <c r="AC8" s="15">
        <v>5</v>
      </c>
      <c r="AD8" s="15">
        <v>5</v>
      </c>
      <c r="AE8" s="15">
        <f>(Z8+AA8+AB8+AC8+AD8)</f>
        <v>25</v>
      </c>
      <c r="AF8" s="15">
        <v>5</v>
      </c>
      <c r="AG8" s="15">
        <v>5</v>
      </c>
      <c r="AH8" s="15">
        <v>5</v>
      </c>
      <c r="AI8" s="15">
        <v>5</v>
      </c>
      <c r="AJ8" s="15">
        <v>5</v>
      </c>
      <c r="AK8" s="15">
        <f>(AF8+AG8+AH8+AI8+AJ8)</f>
        <v>25</v>
      </c>
      <c r="AL8" s="6">
        <v>5</v>
      </c>
      <c r="AM8" s="6">
        <v>5</v>
      </c>
      <c r="AN8" s="6">
        <v>5</v>
      </c>
      <c r="AO8" s="6">
        <v>5</v>
      </c>
      <c r="AP8" s="6">
        <v>5</v>
      </c>
      <c r="AQ8" s="6">
        <f>((AM8+AN8+AO8+AP8+AL8))</f>
        <v>25</v>
      </c>
      <c r="AR8" s="6"/>
      <c r="AS8" s="6"/>
      <c r="AT8" s="6"/>
      <c r="AU8" s="6"/>
      <c r="AV8" s="6"/>
      <c r="AW8" s="6"/>
      <c r="AX8" s="8"/>
      <c r="AY8" s="37"/>
    </row>
    <row r="9" spans="2:51" x14ac:dyDescent="0.25">
      <c r="B9" s="1">
        <v>84601352013</v>
      </c>
      <c r="C9" s="2" t="s">
        <v>41</v>
      </c>
      <c r="D9" s="23"/>
      <c r="E9" s="15">
        <f t="shared" ref="E9:E31" si="0">(M9*0.5+S9*1.5/5+Y9*1/4+AE9*1.5/3+AK9*0.5/5+AQ9*2/5)/10</f>
        <v>2.0810000000000004</v>
      </c>
      <c r="F9" s="15"/>
      <c r="G9" s="15">
        <v>3</v>
      </c>
      <c r="H9" s="16">
        <f t="shared" ref="H9:H31" si="1">G9*0.4</f>
        <v>1.2000000000000002</v>
      </c>
      <c r="I9" s="42">
        <f t="shared" ref="I9:I31" si="2">E9+H9+AY9</f>
        <v>3.8810000000000007</v>
      </c>
      <c r="J9" s="39"/>
      <c r="K9" s="169"/>
      <c r="L9" s="14">
        <v>4.2</v>
      </c>
      <c r="M9" s="17">
        <f t="shared" ref="M9:M31" si="3">L9</f>
        <v>4.2</v>
      </c>
      <c r="N9" s="18">
        <v>4.2</v>
      </c>
      <c r="O9" s="15">
        <v>3.4</v>
      </c>
      <c r="P9" s="15">
        <v>4</v>
      </c>
      <c r="Q9" s="15">
        <v>3.8</v>
      </c>
      <c r="R9" s="15">
        <v>4.3</v>
      </c>
      <c r="S9" s="14">
        <f t="shared" ref="S9:S31" si="4">((N9+O9+P9+Q9+R9))</f>
        <v>19.7</v>
      </c>
      <c r="T9" s="15">
        <v>5</v>
      </c>
      <c r="U9" s="15">
        <v>0</v>
      </c>
      <c r="V9" s="15">
        <v>1</v>
      </c>
      <c r="W9" s="15">
        <v>3.8</v>
      </c>
      <c r="X9" s="15"/>
      <c r="Y9" s="15">
        <f t="shared" ref="Y9:Y31" si="5">(T9+U9+V9+W9++X9)</f>
        <v>9.8000000000000007</v>
      </c>
      <c r="Z9" s="14">
        <v>5</v>
      </c>
      <c r="AA9" s="15">
        <v>5</v>
      </c>
      <c r="AB9" s="15">
        <v>5</v>
      </c>
      <c r="AC9" s="15">
        <v>0</v>
      </c>
      <c r="AD9" s="15">
        <v>0</v>
      </c>
      <c r="AE9" s="15">
        <f t="shared" ref="AE9:AE31" si="6">(Z9+AA9+AB9+AC9+AD9)/5</f>
        <v>3</v>
      </c>
      <c r="AF9" s="15">
        <v>3</v>
      </c>
      <c r="AG9" s="15">
        <v>5</v>
      </c>
      <c r="AH9" s="15">
        <v>3.5</v>
      </c>
      <c r="AI9" s="15">
        <v>4</v>
      </c>
      <c r="AJ9" s="15">
        <v>5</v>
      </c>
      <c r="AK9" s="15">
        <f t="shared" ref="AK9:AK31" si="7">(AF9+AG9+AH9+AI9+AJ9)</f>
        <v>20.5</v>
      </c>
      <c r="AL9" s="6">
        <v>4</v>
      </c>
      <c r="AM9" s="6">
        <v>3</v>
      </c>
      <c r="AN9" s="6">
        <v>2</v>
      </c>
      <c r="AO9" s="6">
        <v>3</v>
      </c>
      <c r="AP9" s="6">
        <v>5</v>
      </c>
      <c r="AQ9" s="6">
        <f t="shared" ref="AQ9:AQ31" si="8">((AM9+AN9+AO9+AP9+AL9))</f>
        <v>17</v>
      </c>
      <c r="AR9" s="6" t="s">
        <v>97</v>
      </c>
      <c r="AS9" s="6" t="s">
        <v>97</v>
      </c>
      <c r="AT9" s="6" t="s">
        <v>97</v>
      </c>
      <c r="AU9" s="6" t="s">
        <v>97</v>
      </c>
      <c r="AV9" s="6" t="s">
        <v>100</v>
      </c>
      <c r="AW9" s="6" t="s">
        <v>100</v>
      </c>
      <c r="AX9" s="8" t="s">
        <v>100</v>
      </c>
      <c r="AY9" s="37">
        <v>0.6</v>
      </c>
    </row>
    <row r="10" spans="2:51" x14ac:dyDescent="0.25">
      <c r="B10" s="3">
        <v>84601362013</v>
      </c>
      <c r="C10" s="2" t="s">
        <v>42</v>
      </c>
      <c r="D10" s="23">
        <v>1</v>
      </c>
      <c r="E10" s="15">
        <f t="shared" si="0"/>
        <v>1.778</v>
      </c>
      <c r="F10" s="15"/>
      <c r="G10" s="15">
        <v>3</v>
      </c>
      <c r="H10" s="16">
        <f t="shared" si="1"/>
        <v>1.2000000000000002</v>
      </c>
      <c r="I10" s="42">
        <f t="shared" si="2"/>
        <v>3.3780000000000001</v>
      </c>
      <c r="J10" s="39"/>
      <c r="K10" s="169"/>
      <c r="L10" s="14">
        <v>3.8</v>
      </c>
      <c r="M10" s="17">
        <f t="shared" si="3"/>
        <v>3.8</v>
      </c>
      <c r="N10" s="15">
        <v>3.5</v>
      </c>
      <c r="O10" s="15">
        <v>3.8</v>
      </c>
      <c r="P10" s="15">
        <v>4</v>
      </c>
      <c r="Q10" s="15">
        <v>4.3</v>
      </c>
      <c r="R10" s="15">
        <v>4.0999999999999996</v>
      </c>
      <c r="S10" s="14">
        <f t="shared" si="4"/>
        <v>19.700000000000003</v>
      </c>
      <c r="T10" s="15">
        <v>0</v>
      </c>
      <c r="U10" s="15">
        <v>0</v>
      </c>
      <c r="V10" s="15">
        <v>0</v>
      </c>
      <c r="W10" s="15">
        <v>3.8</v>
      </c>
      <c r="X10" s="15"/>
      <c r="Y10" s="15">
        <f t="shared" si="5"/>
        <v>3.8</v>
      </c>
      <c r="Z10" s="14">
        <v>5</v>
      </c>
      <c r="AA10" s="15">
        <v>5</v>
      </c>
      <c r="AB10" s="15">
        <v>0</v>
      </c>
      <c r="AC10" s="15">
        <v>0</v>
      </c>
      <c r="AD10" s="15">
        <v>0</v>
      </c>
      <c r="AE10" s="15">
        <f t="shared" si="6"/>
        <v>2</v>
      </c>
      <c r="AF10" s="15">
        <v>4.2</v>
      </c>
      <c r="AG10" s="15">
        <v>3</v>
      </c>
      <c r="AH10" s="15">
        <v>5</v>
      </c>
      <c r="AI10" s="15">
        <v>0</v>
      </c>
      <c r="AJ10" s="15">
        <v>0</v>
      </c>
      <c r="AK10" s="15">
        <f t="shared" si="7"/>
        <v>12.2</v>
      </c>
      <c r="AL10" s="6">
        <v>4</v>
      </c>
      <c r="AM10" s="6">
        <v>3</v>
      </c>
      <c r="AN10" s="6">
        <v>2</v>
      </c>
      <c r="AO10" s="6">
        <v>3</v>
      </c>
      <c r="AP10" s="6">
        <v>5</v>
      </c>
      <c r="AQ10" s="6">
        <f t="shared" si="8"/>
        <v>17</v>
      </c>
      <c r="AR10" s="6" t="s">
        <v>97</v>
      </c>
      <c r="AS10" s="6" t="s">
        <v>98</v>
      </c>
      <c r="AT10" s="6" t="s">
        <v>98</v>
      </c>
      <c r="AU10" s="6"/>
      <c r="AV10" s="6" t="s">
        <v>100</v>
      </c>
      <c r="AW10" s="6" t="s">
        <v>100</v>
      </c>
      <c r="AX10" s="8" t="s">
        <v>100</v>
      </c>
      <c r="AY10" s="37">
        <v>0.4</v>
      </c>
    </row>
    <row r="11" spans="2:51" x14ac:dyDescent="0.25">
      <c r="B11" s="3">
        <v>84601372013</v>
      </c>
      <c r="C11" s="2" t="s">
        <v>43</v>
      </c>
      <c r="D11" s="23"/>
      <c r="E11" s="15">
        <f t="shared" si="0"/>
        <v>2.4089999999999998</v>
      </c>
      <c r="F11" s="15"/>
      <c r="G11" s="15">
        <v>3</v>
      </c>
      <c r="H11" s="16">
        <f t="shared" si="1"/>
        <v>1.2000000000000002</v>
      </c>
      <c r="I11" s="42">
        <f t="shared" si="2"/>
        <v>4.0090000000000003</v>
      </c>
      <c r="J11" s="39"/>
      <c r="K11" s="169"/>
      <c r="L11" s="14">
        <v>4.8499999999999996</v>
      </c>
      <c r="M11" s="17">
        <f t="shared" si="3"/>
        <v>4.8499999999999996</v>
      </c>
      <c r="N11" s="15">
        <v>4</v>
      </c>
      <c r="O11" s="15">
        <v>4</v>
      </c>
      <c r="P11" s="15">
        <v>4</v>
      </c>
      <c r="Q11" s="15">
        <v>4.5</v>
      </c>
      <c r="R11" s="15">
        <v>4.3</v>
      </c>
      <c r="S11" s="14">
        <f t="shared" si="4"/>
        <v>20.8</v>
      </c>
      <c r="T11" s="15">
        <v>5</v>
      </c>
      <c r="U11" s="15">
        <v>0.5</v>
      </c>
      <c r="V11" s="15"/>
      <c r="W11" s="15">
        <v>4.2</v>
      </c>
      <c r="X11" s="15"/>
      <c r="Y11" s="15">
        <f t="shared" si="5"/>
        <v>9.6999999999999993</v>
      </c>
      <c r="Z11" s="14">
        <v>5</v>
      </c>
      <c r="AA11" s="15">
        <v>5</v>
      </c>
      <c r="AB11" s="15">
        <v>5</v>
      </c>
      <c r="AC11" s="15">
        <v>5</v>
      </c>
      <c r="AD11" s="15">
        <v>5</v>
      </c>
      <c r="AE11" s="15">
        <f t="shared" si="6"/>
        <v>5</v>
      </c>
      <c r="AF11" s="15">
        <v>5</v>
      </c>
      <c r="AG11" s="15">
        <v>5</v>
      </c>
      <c r="AH11" s="15">
        <v>5</v>
      </c>
      <c r="AI11" s="15">
        <v>5</v>
      </c>
      <c r="AJ11" s="15">
        <v>5</v>
      </c>
      <c r="AK11" s="15">
        <f t="shared" si="7"/>
        <v>25</v>
      </c>
      <c r="AL11" s="15">
        <v>3</v>
      </c>
      <c r="AM11" s="15">
        <v>5</v>
      </c>
      <c r="AN11" s="15">
        <v>5</v>
      </c>
      <c r="AO11" s="15">
        <v>2</v>
      </c>
      <c r="AP11" s="15">
        <v>5</v>
      </c>
      <c r="AQ11" s="6">
        <f t="shared" si="8"/>
        <v>20</v>
      </c>
      <c r="AR11" s="6" t="s">
        <v>98</v>
      </c>
      <c r="AS11" s="6" t="s">
        <v>97</v>
      </c>
      <c r="AT11" s="6" t="s">
        <v>97</v>
      </c>
      <c r="AU11" s="6"/>
      <c r="AV11" s="6" t="s">
        <v>97</v>
      </c>
      <c r="AW11" s="6" t="s">
        <v>97</v>
      </c>
      <c r="AX11" s="8" t="s">
        <v>97</v>
      </c>
      <c r="AY11" s="37">
        <v>0.4</v>
      </c>
    </row>
    <row r="12" spans="2:51" x14ac:dyDescent="0.25">
      <c r="B12" s="3">
        <v>84601412013</v>
      </c>
      <c r="C12" s="2" t="s">
        <v>44</v>
      </c>
      <c r="D12" s="23">
        <v>2</v>
      </c>
      <c r="E12" s="15">
        <f t="shared" si="0"/>
        <v>1.8085</v>
      </c>
      <c r="F12" s="15"/>
      <c r="G12" s="15">
        <v>3</v>
      </c>
      <c r="H12" s="16">
        <f t="shared" si="1"/>
        <v>1.2000000000000002</v>
      </c>
      <c r="I12" s="42">
        <f t="shared" si="2"/>
        <v>3.6085000000000003</v>
      </c>
      <c r="J12" s="39"/>
      <c r="K12" s="169"/>
      <c r="L12" s="14"/>
      <c r="M12" s="17">
        <f t="shared" si="3"/>
        <v>0</v>
      </c>
      <c r="N12" s="15">
        <v>3.9</v>
      </c>
      <c r="O12" s="15">
        <v>3</v>
      </c>
      <c r="P12" s="15">
        <v>3.5</v>
      </c>
      <c r="Q12" s="15">
        <v>4.5999999999999996</v>
      </c>
      <c r="R12" s="15">
        <v>4.3</v>
      </c>
      <c r="S12" s="14">
        <f t="shared" si="4"/>
        <v>19.3</v>
      </c>
      <c r="T12" s="15">
        <v>1</v>
      </c>
      <c r="U12" s="15">
        <v>0.5</v>
      </c>
      <c r="V12" s="15">
        <v>1</v>
      </c>
      <c r="W12" s="15">
        <v>3.8</v>
      </c>
      <c r="X12" s="15"/>
      <c r="Y12" s="15">
        <f t="shared" si="5"/>
        <v>6.3</v>
      </c>
      <c r="Z12" s="14">
        <v>4.7</v>
      </c>
      <c r="AA12" s="15">
        <v>5</v>
      </c>
      <c r="AB12" s="15">
        <v>5</v>
      </c>
      <c r="AC12" s="15">
        <v>5</v>
      </c>
      <c r="AD12" s="15">
        <v>5</v>
      </c>
      <c r="AE12" s="15">
        <f t="shared" si="6"/>
        <v>4.9399999999999995</v>
      </c>
      <c r="AF12" s="15">
        <v>4.5</v>
      </c>
      <c r="AG12" s="15">
        <v>3</v>
      </c>
      <c r="AH12" s="15">
        <v>3</v>
      </c>
      <c r="AI12" s="15">
        <v>5</v>
      </c>
      <c r="AJ12" s="15">
        <v>5</v>
      </c>
      <c r="AK12" s="15">
        <f t="shared" si="7"/>
        <v>20.5</v>
      </c>
      <c r="AL12" s="6">
        <v>4.5</v>
      </c>
      <c r="AM12" s="6">
        <v>3</v>
      </c>
      <c r="AN12" s="6">
        <v>3</v>
      </c>
      <c r="AO12" s="6">
        <v>2</v>
      </c>
      <c r="AP12" s="6">
        <v>3</v>
      </c>
      <c r="AQ12" s="6">
        <f t="shared" si="8"/>
        <v>15.5</v>
      </c>
      <c r="AR12" s="6" t="s">
        <v>97</v>
      </c>
      <c r="AS12" s="6" t="s">
        <v>97</v>
      </c>
      <c r="AT12" s="6" t="s">
        <v>97</v>
      </c>
      <c r="AU12" s="6" t="s">
        <v>97</v>
      </c>
      <c r="AV12" s="6" t="s">
        <v>97</v>
      </c>
      <c r="AW12" s="6" t="s">
        <v>97</v>
      </c>
      <c r="AX12" s="8" t="s">
        <v>97</v>
      </c>
      <c r="AY12" s="37">
        <v>0.6</v>
      </c>
    </row>
    <row r="13" spans="2:51" x14ac:dyDescent="0.25">
      <c r="B13" s="3">
        <v>84601452013</v>
      </c>
      <c r="C13" s="2" t="s">
        <v>45</v>
      </c>
      <c r="D13" s="23"/>
      <c r="E13" s="15">
        <f t="shared" si="0"/>
        <v>2.0499999999999998</v>
      </c>
      <c r="F13" s="15"/>
      <c r="G13" s="15">
        <v>3</v>
      </c>
      <c r="H13" s="16">
        <f t="shared" si="1"/>
        <v>1.2000000000000002</v>
      </c>
      <c r="I13" s="42">
        <f t="shared" si="2"/>
        <v>3.65</v>
      </c>
      <c r="J13" s="39"/>
      <c r="K13" s="169"/>
      <c r="L13" s="14">
        <v>4.3</v>
      </c>
      <c r="M13" s="17">
        <f t="shared" si="3"/>
        <v>4.3</v>
      </c>
      <c r="N13" s="15">
        <v>3.8</v>
      </c>
      <c r="O13" s="15">
        <v>4</v>
      </c>
      <c r="P13" s="15">
        <v>4.2</v>
      </c>
      <c r="Q13" s="15">
        <v>3.2</v>
      </c>
      <c r="R13" s="15">
        <v>4</v>
      </c>
      <c r="S13" s="14">
        <f t="shared" si="4"/>
        <v>19.2</v>
      </c>
      <c r="T13" s="15">
        <v>5</v>
      </c>
      <c r="U13" s="15">
        <v>0.5</v>
      </c>
      <c r="V13" s="15"/>
      <c r="W13" s="15">
        <v>4.3</v>
      </c>
      <c r="X13" s="15"/>
      <c r="Y13" s="15">
        <f t="shared" si="5"/>
        <v>9.8000000000000007</v>
      </c>
      <c r="Z13" s="14">
        <v>5</v>
      </c>
      <c r="AA13" s="15">
        <v>5</v>
      </c>
      <c r="AB13" s="15">
        <v>0</v>
      </c>
      <c r="AC13" s="15">
        <v>0</v>
      </c>
      <c r="AD13" s="15">
        <v>0</v>
      </c>
      <c r="AE13" s="15">
        <f t="shared" si="6"/>
        <v>2</v>
      </c>
      <c r="AF13" s="15">
        <v>5</v>
      </c>
      <c r="AG13" s="15">
        <v>4.4000000000000004</v>
      </c>
      <c r="AH13" s="15">
        <v>5</v>
      </c>
      <c r="AI13" s="15">
        <v>4</v>
      </c>
      <c r="AJ13" s="15">
        <v>5</v>
      </c>
      <c r="AK13" s="15">
        <f t="shared" si="7"/>
        <v>23.4</v>
      </c>
      <c r="AL13" s="6">
        <v>5</v>
      </c>
      <c r="AM13" s="6">
        <v>3</v>
      </c>
      <c r="AN13" s="6">
        <v>4</v>
      </c>
      <c r="AO13" s="6">
        <v>2</v>
      </c>
      <c r="AP13" s="6">
        <v>3</v>
      </c>
      <c r="AQ13" s="6">
        <f t="shared" si="8"/>
        <v>17</v>
      </c>
      <c r="AR13" s="6" t="s">
        <v>97</v>
      </c>
      <c r="AS13" s="6" t="s">
        <v>97</v>
      </c>
      <c r="AT13" s="6" t="s">
        <v>98</v>
      </c>
      <c r="AU13" s="6"/>
      <c r="AV13" s="6" t="s">
        <v>97</v>
      </c>
      <c r="AW13" s="6" t="s">
        <v>97</v>
      </c>
      <c r="AX13" s="8" t="s">
        <v>97</v>
      </c>
      <c r="AY13" s="37">
        <v>0.4</v>
      </c>
    </row>
    <row r="14" spans="2:51" x14ac:dyDescent="0.25">
      <c r="B14" s="3">
        <v>84601462013</v>
      </c>
      <c r="C14" s="2" t="s">
        <v>46</v>
      </c>
      <c r="D14" s="23"/>
      <c r="E14" s="15">
        <f t="shared" si="0"/>
        <v>1.8445</v>
      </c>
      <c r="F14" s="15"/>
      <c r="G14" s="15">
        <v>3</v>
      </c>
      <c r="H14" s="16">
        <f t="shared" si="1"/>
        <v>1.2000000000000002</v>
      </c>
      <c r="I14" s="42">
        <f t="shared" si="2"/>
        <v>3.6445000000000003</v>
      </c>
      <c r="J14" s="39"/>
      <c r="K14" s="169"/>
      <c r="L14" s="14">
        <v>3.3</v>
      </c>
      <c r="M14" s="17">
        <f t="shared" si="3"/>
        <v>3.3</v>
      </c>
      <c r="N14" s="15">
        <v>4.5</v>
      </c>
      <c r="O14" s="15">
        <v>4.5999999999999996</v>
      </c>
      <c r="P14" s="15">
        <v>4.9000000000000004</v>
      </c>
      <c r="Q14" s="15">
        <v>3.7</v>
      </c>
      <c r="R14" s="15">
        <v>4.2</v>
      </c>
      <c r="S14" s="14">
        <f t="shared" si="4"/>
        <v>21.9</v>
      </c>
      <c r="T14" s="15">
        <v>5</v>
      </c>
      <c r="U14" s="15">
        <v>0.5</v>
      </c>
      <c r="V14" s="15">
        <v>0</v>
      </c>
      <c r="W14" s="15">
        <v>4</v>
      </c>
      <c r="X14" s="15">
        <v>0</v>
      </c>
      <c r="Y14" s="15">
        <f t="shared" si="5"/>
        <v>9.5</v>
      </c>
      <c r="Z14" s="14">
        <v>4</v>
      </c>
      <c r="AA14" s="15">
        <v>0</v>
      </c>
      <c r="AB14" s="15">
        <v>0</v>
      </c>
      <c r="AC14" s="15">
        <v>0</v>
      </c>
      <c r="AD14" s="15">
        <v>0</v>
      </c>
      <c r="AE14" s="15">
        <f t="shared" si="6"/>
        <v>0.8</v>
      </c>
      <c r="AF14" s="15">
        <v>5</v>
      </c>
      <c r="AG14" s="15">
        <v>5</v>
      </c>
      <c r="AH14" s="15">
        <v>3.5</v>
      </c>
      <c r="AI14" s="15">
        <v>4</v>
      </c>
      <c r="AJ14" s="15">
        <v>5</v>
      </c>
      <c r="AK14" s="15">
        <f t="shared" si="7"/>
        <v>22.5</v>
      </c>
      <c r="AL14" s="6">
        <v>3</v>
      </c>
      <c r="AM14" s="6">
        <v>4</v>
      </c>
      <c r="AN14" s="6">
        <v>4</v>
      </c>
      <c r="AO14" s="6">
        <v>2</v>
      </c>
      <c r="AP14" s="6"/>
      <c r="AQ14" s="6">
        <f t="shared" si="8"/>
        <v>13</v>
      </c>
      <c r="AR14" s="6" t="s">
        <v>97</v>
      </c>
      <c r="AS14" s="6" t="s">
        <v>97</v>
      </c>
      <c r="AT14" s="6" t="s">
        <v>97</v>
      </c>
      <c r="AU14" s="6" t="s">
        <v>97</v>
      </c>
      <c r="AV14" s="6" t="s">
        <v>97</v>
      </c>
      <c r="AW14" s="6" t="s">
        <v>97</v>
      </c>
      <c r="AX14" s="8" t="s">
        <v>97</v>
      </c>
      <c r="AY14" s="37">
        <v>0.6</v>
      </c>
    </row>
    <row r="15" spans="2:51" x14ac:dyDescent="0.25">
      <c r="B15" s="3">
        <v>84601482013</v>
      </c>
      <c r="C15" s="2" t="s">
        <v>47</v>
      </c>
      <c r="D15" s="23">
        <v>1</v>
      </c>
      <c r="E15" s="15">
        <f t="shared" si="0"/>
        <v>0.90999999999999992</v>
      </c>
      <c r="F15" s="15"/>
      <c r="G15" s="15">
        <v>1.7</v>
      </c>
      <c r="H15" s="16">
        <f t="shared" si="1"/>
        <v>0.68</v>
      </c>
      <c r="I15" s="42">
        <f t="shared" si="2"/>
        <v>1.9899999999999998</v>
      </c>
      <c r="J15" s="39">
        <v>1.7</v>
      </c>
      <c r="K15" s="169"/>
      <c r="L15" s="14"/>
      <c r="M15" s="17">
        <f t="shared" si="3"/>
        <v>0</v>
      </c>
      <c r="N15" s="15">
        <v>0</v>
      </c>
      <c r="O15" s="15"/>
      <c r="P15" s="15">
        <v>0</v>
      </c>
      <c r="Q15" s="15"/>
      <c r="R15" s="15"/>
      <c r="S15" s="14">
        <f t="shared" si="4"/>
        <v>0</v>
      </c>
      <c r="T15" s="15">
        <v>5</v>
      </c>
      <c r="U15" s="15">
        <v>0</v>
      </c>
      <c r="V15" s="15">
        <v>0</v>
      </c>
      <c r="W15" s="15">
        <v>4.2</v>
      </c>
      <c r="X15" s="15"/>
      <c r="Y15" s="15">
        <f t="shared" si="5"/>
        <v>9.1999999999999993</v>
      </c>
      <c r="Z15" s="14"/>
      <c r="AA15" s="15"/>
      <c r="AB15" s="15"/>
      <c r="AC15" s="15"/>
      <c r="AD15" s="15"/>
      <c r="AE15" s="15">
        <f t="shared" si="6"/>
        <v>0</v>
      </c>
      <c r="AF15" s="15"/>
      <c r="AG15" s="15"/>
      <c r="AH15" s="15"/>
      <c r="AI15" s="15"/>
      <c r="AJ15" s="15"/>
      <c r="AK15" s="15">
        <f t="shared" si="7"/>
        <v>0</v>
      </c>
      <c r="AL15" s="6">
        <v>4</v>
      </c>
      <c r="AM15" s="6">
        <v>3</v>
      </c>
      <c r="AN15" s="6">
        <v>2</v>
      </c>
      <c r="AO15" s="6">
        <v>3</v>
      </c>
      <c r="AP15" s="6">
        <v>5</v>
      </c>
      <c r="AQ15" s="6">
        <f t="shared" si="8"/>
        <v>17</v>
      </c>
      <c r="AR15" s="6" t="s">
        <v>97</v>
      </c>
      <c r="AS15" s="6" t="s">
        <v>97</v>
      </c>
      <c r="AT15" s="6" t="s">
        <v>157</v>
      </c>
      <c r="AU15" s="6"/>
      <c r="AV15" s="6" t="s">
        <v>97</v>
      </c>
      <c r="AW15" s="6" t="s">
        <v>97</v>
      </c>
      <c r="AX15" s="8" t="s">
        <v>97</v>
      </c>
      <c r="AY15" s="37">
        <v>0.4</v>
      </c>
    </row>
    <row r="16" spans="2:51" x14ac:dyDescent="0.25">
      <c r="B16" s="3">
        <v>84601492013</v>
      </c>
      <c r="C16" s="2" t="s">
        <v>48</v>
      </c>
      <c r="D16" s="23">
        <v>5</v>
      </c>
      <c r="E16" s="15">
        <f t="shared" si="0"/>
        <v>0</v>
      </c>
      <c r="F16" s="15"/>
      <c r="G16" s="15">
        <v>0</v>
      </c>
      <c r="H16" s="16">
        <f t="shared" si="1"/>
        <v>0</v>
      </c>
      <c r="I16" s="42">
        <f t="shared" si="2"/>
        <v>0</v>
      </c>
      <c r="J16" s="39"/>
      <c r="K16" s="169"/>
      <c r="L16" s="14"/>
      <c r="M16" s="17">
        <f t="shared" si="3"/>
        <v>0</v>
      </c>
      <c r="N16" s="15"/>
      <c r="O16" s="15"/>
      <c r="P16" s="15"/>
      <c r="Q16" s="15"/>
      <c r="R16" s="15"/>
      <c r="S16" s="14">
        <f t="shared" si="4"/>
        <v>0</v>
      </c>
      <c r="T16" s="15"/>
      <c r="U16" s="15"/>
      <c r="V16" s="15"/>
      <c r="W16" s="15"/>
      <c r="X16" s="15"/>
      <c r="Y16" s="15">
        <f t="shared" si="5"/>
        <v>0</v>
      </c>
      <c r="Z16" s="14"/>
      <c r="AA16" s="15"/>
      <c r="AB16" s="15"/>
      <c r="AC16" s="15"/>
      <c r="AD16" s="15"/>
      <c r="AE16" s="15">
        <f t="shared" si="6"/>
        <v>0</v>
      </c>
      <c r="AF16" s="15"/>
      <c r="AG16" s="15"/>
      <c r="AH16" s="15"/>
      <c r="AI16" s="15"/>
      <c r="AJ16" s="15"/>
      <c r="AK16" s="15">
        <f t="shared" si="7"/>
        <v>0</v>
      </c>
      <c r="AL16" s="6"/>
      <c r="AM16" s="6"/>
      <c r="AN16" s="6"/>
      <c r="AO16" s="6"/>
      <c r="AP16" s="6"/>
      <c r="AQ16" s="6">
        <f t="shared" si="8"/>
        <v>0</v>
      </c>
      <c r="AR16" s="6"/>
      <c r="AS16" s="6"/>
      <c r="AT16" s="6"/>
      <c r="AU16" s="6"/>
      <c r="AV16" s="6"/>
      <c r="AW16" s="6"/>
      <c r="AX16" s="8"/>
      <c r="AY16" s="37"/>
    </row>
    <row r="17" spans="1:51" x14ac:dyDescent="0.25">
      <c r="B17" s="3">
        <v>84601502013</v>
      </c>
      <c r="C17" s="2" t="s">
        <v>49</v>
      </c>
      <c r="D17" s="23"/>
      <c r="E17" s="15">
        <f t="shared" si="0"/>
        <v>1.7809999999999999</v>
      </c>
      <c r="F17" s="15"/>
      <c r="G17" s="15">
        <v>3</v>
      </c>
      <c r="H17" s="16">
        <f t="shared" si="1"/>
        <v>1.2000000000000002</v>
      </c>
      <c r="I17" s="42">
        <f t="shared" si="2"/>
        <v>3.3809999999999998</v>
      </c>
      <c r="J17" s="39"/>
      <c r="K17" s="169"/>
      <c r="L17" s="14">
        <v>0</v>
      </c>
      <c r="M17" s="17">
        <f t="shared" si="3"/>
        <v>0</v>
      </c>
      <c r="N17" s="15">
        <v>5</v>
      </c>
      <c r="O17" s="15">
        <v>4.8</v>
      </c>
      <c r="P17" s="15">
        <v>4.5999999999999996</v>
      </c>
      <c r="Q17" s="15">
        <v>4</v>
      </c>
      <c r="R17" s="15">
        <v>4.3</v>
      </c>
      <c r="S17" s="14">
        <f t="shared" si="4"/>
        <v>22.7</v>
      </c>
      <c r="T17" s="15">
        <v>0.5</v>
      </c>
      <c r="U17" s="15">
        <v>0.5</v>
      </c>
      <c r="V17" s="15">
        <v>0.5</v>
      </c>
      <c r="W17" s="15">
        <v>4.0999999999999996</v>
      </c>
      <c r="X17" s="15"/>
      <c r="Y17" s="15">
        <f t="shared" si="5"/>
        <v>5.6</v>
      </c>
      <c r="Z17" s="14">
        <v>5</v>
      </c>
      <c r="AA17" s="15">
        <v>5</v>
      </c>
      <c r="AB17" s="15">
        <v>5</v>
      </c>
      <c r="AC17" s="15">
        <v>5</v>
      </c>
      <c r="AD17" s="15">
        <v>0</v>
      </c>
      <c r="AE17" s="15">
        <f t="shared" si="6"/>
        <v>4</v>
      </c>
      <c r="AF17" s="15">
        <v>5</v>
      </c>
      <c r="AG17" s="15">
        <v>4</v>
      </c>
      <c r="AH17" s="15">
        <v>5</v>
      </c>
      <c r="AI17" s="15">
        <v>5</v>
      </c>
      <c r="AJ17" s="15">
        <v>5</v>
      </c>
      <c r="AK17" s="15">
        <f t="shared" si="7"/>
        <v>24</v>
      </c>
      <c r="AL17" s="6">
        <v>4</v>
      </c>
      <c r="AM17" s="6">
        <v>0</v>
      </c>
      <c r="AN17" s="6">
        <v>4</v>
      </c>
      <c r="AO17" s="6">
        <v>0</v>
      </c>
      <c r="AP17" s="6">
        <v>5</v>
      </c>
      <c r="AQ17" s="6">
        <f t="shared" si="8"/>
        <v>13</v>
      </c>
      <c r="AR17" s="6" t="s">
        <v>97</v>
      </c>
      <c r="AS17" s="6" t="s">
        <v>97</v>
      </c>
      <c r="AT17" s="6" t="s">
        <v>98</v>
      </c>
      <c r="AU17" s="6"/>
      <c r="AV17" s="6" t="s">
        <v>97</v>
      </c>
      <c r="AW17" s="6" t="s">
        <v>97</v>
      </c>
      <c r="AX17" s="8" t="s">
        <v>97</v>
      </c>
      <c r="AY17" s="37">
        <v>0.4</v>
      </c>
    </row>
    <row r="18" spans="1:51" x14ac:dyDescent="0.25">
      <c r="B18" s="3">
        <v>84601512013</v>
      </c>
      <c r="C18" s="2" t="s">
        <v>50</v>
      </c>
      <c r="D18" s="23">
        <v>1</v>
      </c>
      <c r="E18" s="15">
        <f t="shared" si="0"/>
        <v>1.8089999999999999</v>
      </c>
      <c r="F18" s="15"/>
      <c r="G18" s="15">
        <v>3</v>
      </c>
      <c r="H18" s="16">
        <f t="shared" si="1"/>
        <v>1.2000000000000002</v>
      </c>
      <c r="I18" s="42">
        <f t="shared" si="2"/>
        <v>3.4090000000000003</v>
      </c>
      <c r="J18" s="39"/>
      <c r="K18" s="169"/>
      <c r="L18" s="14">
        <v>0</v>
      </c>
      <c r="M18" s="17">
        <f t="shared" si="3"/>
        <v>0</v>
      </c>
      <c r="N18" s="15">
        <v>4.5999999999999996</v>
      </c>
      <c r="O18" s="15">
        <v>4.7</v>
      </c>
      <c r="P18" s="15">
        <v>4.5</v>
      </c>
      <c r="Q18" s="15">
        <v>4.5</v>
      </c>
      <c r="R18" s="15">
        <v>4.5</v>
      </c>
      <c r="S18" s="14">
        <f t="shared" si="4"/>
        <v>22.8</v>
      </c>
      <c r="T18" s="15">
        <v>0.5</v>
      </c>
      <c r="U18" s="15">
        <v>0.5</v>
      </c>
      <c r="V18" s="15">
        <v>0.5</v>
      </c>
      <c r="W18" s="15">
        <v>4.0999999999999996</v>
      </c>
      <c r="X18" s="15"/>
      <c r="Y18" s="15">
        <f t="shared" si="5"/>
        <v>5.6</v>
      </c>
      <c r="Z18" s="14">
        <v>5</v>
      </c>
      <c r="AA18" s="15">
        <v>5</v>
      </c>
      <c r="AB18" s="15">
        <v>5</v>
      </c>
      <c r="AC18" s="15">
        <v>5</v>
      </c>
      <c r="AD18" s="15">
        <v>5</v>
      </c>
      <c r="AE18" s="15">
        <f t="shared" si="6"/>
        <v>5</v>
      </c>
      <c r="AF18" s="15">
        <v>5</v>
      </c>
      <c r="AG18" s="15">
        <v>4</v>
      </c>
      <c r="AH18" s="15">
        <v>3</v>
      </c>
      <c r="AI18" s="15">
        <v>4.5</v>
      </c>
      <c r="AJ18" s="15">
        <v>5</v>
      </c>
      <c r="AK18" s="15">
        <f t="shared" si="7"/>
        <v>21.5</v>
      </c>
      <c r="AL18" s="6">
        <v>4</v>
      </c>
      <c r="AM18" s="6">
        <v>0</v>
      </c>
      <c r="AN18" s="6">
        <v>4</v>
      </c>
      <c r="AO18" s="6">
        <v>0</v>
      </c>
      <c r="AP18" s="6">
        <v>5</v>
      </c>
      <c r="AQ18" s="6">
        <f t="shared" si="8"/>
        <v>13</v>
      </c>
      <c r="AR18" s="6" t="s">
        <v>97</v>
      </c>
      <c r="AS18" s="6" t="s">
        <v>97</v>
      </c>
      <c r="AT18" s="6" t="s">
        <v>98</v>
      </c>
      <c r="AU18" s="6"/>
      <c r="AV18" s="6" t="s">
        <v>97</v>
      </c>
      <c r="AW18" s="6" t="s">
        <v>97</v>
      </c>
      <c r="AX18" s="8" t="s">
        <v>97</v>
      </c>
      <c r="AY18" s="37">
        <v>0.4</v>
      </c>
    </row>
    <row r="19" spans="1:51" x14ac:dyDescent="0.25">
      <c r="B19" s="3">
        <v>84601562013</v>
      </c>
      <c r="C19" s="2" t="s">
        <v>51</v>
      </c>
      <c r="D19" s="23"/>
      <c r="E19" s="15">
        <f t="shared" si="0"/>
        <v>1.7920000000000003</v>
      </c>
      <c r="F19" s="15"/>
      <c r="G19" s="15">
        <v>3</v>
      </c>
      <c r="H19" s="16">
        <f t="shared" si="1"/>
        <v>1.2000000000000002</v>
      </c>
      <c r="I19" s="42">
        <f t="shared" si="2"/>
        <v>3.3920000000000003</v>
      </c>
      <c r="J19" s="39"/>
      <c r="K19" s="169"/>
      <c r="L19" s="14">
        <v>4.7</v>
      </c>
      <c r="M19" s="17">
        <f t="shared" si="3"/>
        <v>4.7</v>
      </c>
      <c r="N19" s="15">
        <v>4.5</v>
      </c>
      <c r="O19" s="15">
        <v>4.75</v>
      </c>
      <c r="P19" s="15">
        <v>4.8</v>
      </c>
      <c r="Q19" s="15">
        <v>0</v>
      </c>
      <c r="R19" s="15">
        <v>4</v>
      </c>
      <c r="S19" s="14">
        <f t="shared" si="4"/>
        <v>18.05</v>
      </c>
      <c r="T19" s="15">
        <v>0</v>
      </c>
      <c r="U19" s="15">
        <v>5</v>
      </c>
      <c r="V19" s="15">
        <v>1</v>
      </c>
      <c r="W19" s="15">
        <v>4.3</v>
      </c>
      <c r="X19" s="15"/>
      <c r="Y19" s="15">
        <f t="shared" si="5"/>
        <v>10.3</v>
      </c>
      <c r="Z19" s="14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f t="shared" si="6"/>
        <v>0</v>
      </c>
      <c r="AF19" s="15"/>
      <c r="AG19" s="15">
        <v>3.5</v>
      </c>
      <c r="AH19" s="15">
        <v>4.7</v>
      </c>
      <c r="AI19" s="15">
        <v>3</v>
      </c>
      <c r="AJ19" s="15">
        <v>4.5999999999999996</v>
      </c>
      <c r="AK19" s="15">
        <f t="shared" si="7"/>
        <v>15.799999999999999</v>
      </c>
      <c r="AL19" s="6">
        <v>3</v>
      </c>
      <c r="AM19" s="6">
        <v>4</v>
      </c>
      <c r="AN19" s="6">
        <v>2</v>
      </c>
      <c r="AO19" s="6">
        <v>3</v>
      </c>
      <c r="AP19" s="6">
        <v>3</v>
      </c>
      <c r="AQ19" s="6">
        <f t="shared" si="8"/>
        <v>15</v>
      </c>
      <c r="AR19" s="6" t="s">
        <v>98</v>
      </c>
      <c r="AS19" s="6" t="s">
        <v>98</v>
      </c>
      <c r="AT19" s="6" t="s">
        <v>98</v>
      </c>
      <c r="AU19" s="6"/>
      <c r="AV19" s="6" t="s">
        <v>100</v>
      </c>
      <c r="AW19" s="6" t="s">
        <v>100</v>
      </c>
      <c r="AX19" s="8" t="s">
        <v>100</v>
      </c>
      <c r="AY19" s="37">
        <v>0.4</v>
      </c>
    </row>
    <row r="20" spans="1:51" x14ac:dyDescent="0.25">
      <c r="B20" s="3">
        <v>84601572013</v>
      </c>
      <c r="C20" s="2" t="s">
        <v>52</v>
      </c>
      <c r="D20" s="23"/>
      <c r="E20" s="15">
        <f t="shared" si="0"/>
        <v>1.8165</v>
      </c>
      <c r="F20" s="15"/>
      <c r="G20" s="15">
        <v>3</v>
      </c>
      <c r="H20" s="16">
        <f t="shared" si="1"/>
        <v>1.2000000000000002</v>
      </c>
      <c r="I20" s="42">
        <f t="shared" si="2"/>
        <v>3.4165000000000001</v>
      </c>
      <c r="J20" s="39"/>
      <c r="K20" s="169"/>
      <c r="L20" s="14">
        <v>4.7</v>
      </c>
      <c r="M20" s="17">
        <f t="shared" si="3"/>
        <v>4.7</v>
      </c>
      <c r="N20" s="15">
        <v>4.8</v>
      </c>
      <c r="O20" s="15">
        <v>4</v>
      </c>
      <c r="P20" s="15">
        <v>3.8</v>
      </c>
      <c r="Q20" s="15">
        <v>0</v>
      </c>
      <c r="R20" s="15">
        <v>4.2</v>
      </c>
      <c r="S20" s="14">
        <f t="shared" si="4"/>
        <v>16.8</v>
      </c>
      <c r="T20" s="15">
        <v>0</v>
      </c>
      <c r="U20" s="15">
        <v>1</v>
      </c>
      <c r="V20" s="15">
        <v>5</v>
      </c>
      <c r="W20" s="15">
        <v>4.3</v>
      </c>
      <c r="X20" s="15"/>
      <c r="Y20" s="15">
        <f t="shared" si="5"/>
        <v>10.3</v>
      </c>
      <c r="Z20" s="14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f t="shared" si="6"/>
        <v>0</v>
      </c>
      <c r="AF20" s="15">
        <v>4.5</v>
      </c>
      <c r="AG20" s="15">
        <v>5</v>
      </c>
      <c r="AH20" s="15">
        <v>4.5</v>
      </c>
      <c r="AI20" s="15">
        <v>3</v>
      </c>
      <c r="AJ20" s="15">
        <v>5</v>
      </c>
      <c r="AK20" s="15">
        <f t="shared" si="7"/>
        <v>22</v>
      </c>
      <c r="AL20" s="15">
        <v>3</v>
      </c>
      <c r="AM20" s="15">
        <v>3</v>
      </c>
      <c r="AN20" s="15">
        <v>4</v>
      </c>
      <c r="AO20" s="15">
        <v>2</v>
      </c>
      <c r="AP20" s="15">
        <v>3</v>
      </c>
      <c r="AQ20" s="6">
        <f t="shared" si="8"/>
        <v>15</v>
      </c>
      <c r="AR20" s="6" t="s">
        <v>97</v>
      </c>
      <c r="AS20" s="6" t="s">
        <v>97</v>
      </c>
      <c r="AT20" s="6" t="s">
        <v>98</v>
      </c>
      <c r="AU20" s="6"/>
      <c r="AV20" s="6" t="s">
        <v>100</v>
      </c>
      <c r="AW20" s="6" t="s">
        <v>100</v>
      </c>
      <c r="AX20" s="8" t="s">
        <v>100</v>
      </c>
      <c r="AY20" s="37">
        <v>0.4</v>
      </c>
    </row>
    <row r="21" spans="1:51" x14ac:dyDescent="0.25">
      <c r="B21" s="3">
        <v>84601592013</v>
      </c>
      <c r="C21" s="2" t="s">
        <v>53</v>
      </c>
      <c r="D21" s="23">
        <v>3</v>
      </c>
      <c r="E21" s="15">
        <f t="shared" si="0"/>
        <v>0.1</v>
      </c>
      <c r="F21" s="15"/>
      <c r="G21" s="15">
        <v>0</v>
      </c>
      <c r="H21" s="16">
        <f t="shared" si="1"/>
        <v>0</v>
      </c>
      <c r="I21" s="42">
        <f t="shared" si="2"/>
        <v>0.1</v>
      </c>
      <c r="J21" s="39"/>
      <c r="K21" s="169"/>
      <c r="L21" s="14">
        <v>0</v>
      </c>
      <c r="M21" s="17">
        <f t="shared" si="3"/>
        <v>0</v>
      </c>
      <c r="N21" s="15"/>
      <c r="O21" s="15">
        <v>0</v>
      </c>
      <c r="P21" s="15">
        <v>0</v>
      </c>
      <c r="Q21" s="15">
        <v>0</v>
      </c>
      <c r="R21" s="15">
        <v>0</v>
      </c>
      <c r="S21" s="14">
        <f t="shared" si="4"/>
        <v>0</v>
      </c>
      <c r="T21" s="15"/>
      <c r="U21" s="15"/>
      <c r="V21" s="15"/>
      <c r="W21" s="15">
        <v>4</v>
      </c>
      <c r="X21" s="15"/>
      <c r="Y21" s="15">
        <f t="shared" si="5"/>
        <v>4</v>
      </c>
      <c r="Z21" s="14"/>
      <c r="AA21" s="15"/>
      <c r="AB21" s="15"/>
      <c r="AC21" s="15"/>
      <c r="AD21" s="15"/>
      <c r="AE21" s="15">
        <f t="shared" si="6"/>
        <v>0</v>
      </c>
      <c r="AF21" s="14"/>
      <c r="AG21" s="15"/>
      <c r="AH21" s="15"/>
      <c r="AI21" s="15"/>
      <c r="AJ21" s="15"/>
      <c r="AK21" s="15">
        <f t="shared" si="7"/>
        <v>0</v>
      </c>
      <c r="AL21" s="15"/>
      <c r="AM21" s="15"/>
      <c r="AN21" s="15"/>
      <c r="AO21" s="15"/>
      <c r="AP21" s="15"/>
      <c r="AQ21" s="6">
        <f t="shared" si="8"/>
        <v>0</v>
      </c>
      <c r="AR21" s="6"/>
      <c r="AS21" s="6"/>
      <c r="AT21" s="6"/>
      <c r="AU21" s="6"/>
      <c r="AV21" s="6"/>
      <c r="AW21" s="6"/>
      <c r="AX21" s="8"/>
      <c r="AY21" s="37"/>
    </row>
    <row r="22" spans="1:51" x14ac:dyDescent="0.25">
      <c r="B22" s="3">
        <v>84601602013</v>
      </c>
      <c r="C22" s="2" t="s">
        <v>54</v>
      </c>
      <c r="D22" s="23">
        <v>2</v>
      </c>
      <c r="E22" s="15">
        <f t="shared" si="0"/>
        <v>1.9449999999999998</v>
      </c>
      <c r="F22" s="15"/>
      <c r="G22" s="15">
        <v>1.7</v>
      </c>
      <c r="H22" s="16">
        <f t="shared" si="1"/>
        <v>0.68</v>
      </c>
      <c r="I22" s="42">
        <f t="shared" si="2"/>
        <v>2.8250000000000002</v>
      </c>
      <c r="J22" s="39">
        <v>1.7</v>
      </c>
      <c r="K22" s="169"/>
      <c r="L22" s="14">
        <v>3.8</v>
      </c>
      <c r="M22" s="17">
        <f t="shared" si="3"/>
        <v>3.8</v>
      </c>
      <c r="N22" s="15">
        <v>3.8</v>
      </c>
      <c r="O22" s="15">
        <v>4.7</v>
      </c>
      <c r="P22" s="15">
        <v>4</v>
      </c>
      <c r="Q22" s="15">
        <v>4.2</v>
      </c>
      <c r="R22" s="15">
        <v>4.3</v>
      </c>
      <c r="S22" s="14">
        <f t="shared" si="4"/>
        <v>21</v>
      </c>
      <c r="T22" s="15">
        <v>0</v>
      </c>
      <c r="U22" s="15">
        <v>0.8</v>
      </c>
      <c r="V22" s="15">
        <v>0</v>
      </c>
      <c r="W22" s="15">
        <v>4</v>
      </c>
      <c r="X22" s="15"/>
      <c r="Y22" s="15">
        <f t="shared" si="5"/>
        <v>4.8</v>
      </c>
      <c r="Z22" s="14">
        <v>2</v>
      </c>
      <c r="AA22" s="15">
        <v>3</v>
      </c>
      <c r="AB22" s="15">
        <v>3.5</v>
      </c>
      <c r="AC22" s="15">
        <v>4</v>
      </c>
      <c r="AD22" s="15">
        <v>4.5</v>
      </c>
      <c r="AE22" s="15">
        <v>3.9</v>
      </c>
      <c r="AF22" s="15"/>
      <c r="AG22" s="15">
        <v>2</v>
      </c>
      <c r="AH22" s="15">
        <v>3</v>
      </c>
      <c r="AI22" s="15">
        <v>4</v>
      </c>
      <c r="AJ22" s="15">
        <v>4</v>
      </c>
      <c r="AK22" s="15">
        <f t="shared" si="7"/>
        <v>13</v>
      </c>
      <c r="AL22" s="6">
        <v>5</v>
      </c>
      <c r="AM22" s="6">
        <v>3</v>
      </c>
      <c r="AN22" s="6">
        <v>4</v>
      </c>
      <c r="AO22" s="6">
        <v>2</v>
      </c>
      <c r="AP22" s="6">
        <v>3</v>
      </c>
      <c r="AQ22" s="6">
        <f t="shared" si="8"/>
        <v>17</v>
      </c>
      <c r="AR22" s="6" t="s">
        <v>156</v>
      </c>
      <c r="AS22" s="6" t="s">
        <v>156</v>
      </c>
      <c r="AT22" s="6" t="s">
        <v>156</v>
      </c>
      <c r="AU22" s="6"/>
      <c r="AV22" s="6"/>
      <c r="AW22" s="6"/>
      <c r="AX22" s="8"/>
      <c r="AY22" s="37">
        <v>0.2</v>
      </c>
    </row>
    <row r="23" spans="1:51" x14ac:dyDescent="0.25">
      <c r="B23" s="3">
        <v>84601612013</v>
      </c>
      <c r="C23" s="2" t="s">
        <v>55</v>
      </c>
      <c r="D23" s="23"/>
      <c r="E23" s="15">
        <f t="shared" si="0"/>
        <v>1.8760000000000001</v>
      </c>
      <c r="F23" s="15"/>
      <c r="G23" s="15">
        <v>3</v>
      </c>
      <c r="H23" s="16">
        <f t="shared" si="1"/>
        <v>1.2000000000000002</v>
      </c>
      <c r="I23" s="42">
        <f t="shared" si="2"/>
        <v>3.6760000000000006</v>
      </c>
      <c r="J23" s="39"/>
      <c r="K23" s="169"/>
      <c r="L23" s="14">
        <v>4.3</v>
      </c>
      <c r="M23" s="17">
        <f t="shared" si="3"/>
        <v>4.3</v>
      </c>
      <c r="N23" s="15">
        <v>4.8</v>
      </c>
      <c r="O23" s="15">
        <v>3.7</v>
      </c>
      <c r="P23" s="15">
        <v>4.5</v>
      </c>
      <c r="Q23" s="15">
        <v>4.5</v>
      </c>
      <c r="R23" s="15">
        <v>4.2</v>
      </c>
      <c r="S23" s="14">
        <f t="shared" si="4"/>
        <v>21.7</v>
      </c>
      <c r="T23" s="15">
        <v>0</v>
      </c>
      <c r="U23" s="15">
        <v>0.5</v>
      </c>
      <c r="V23" s="15">
        <v>0</v>
      </c>
      <c r="W23" s="15">
        <v>4.0999999999999996</v>
      </c>
      <c r="X23" s="15"/>
      <c r="Y23" s="15">
        <f t="shared" si="5"/>
        <v>4.5999999999999996</v>
      </c>
      <c r="Z23" s="14">
        <v>5</v>
      </c>
      <c r="AA23" s="15">
        <v>5</v>
      </c>
      <c r="AB23" s="15">
        <v>5</v>
      </c>
      <c r="AC23" s="15">
        <v>5</v>
      </c>
      <c r="AD23" s="15">
        <v>0</v>
      </c>
      <c r="AE23" s="15">
        <f t="shared" si="6"/>
        <v>4</v>
      </c>
      <c r="AF23" s="15">
        <v>3</v>
      </c>
      <c r="AG23" s="15">
        <v>5</v>
      </c>
      <c r="AH23" s="15">
        <v>4.5</v>
      </c>
      <c r="AI23" s="15">
        <v>5</v>
      </c>
      <c r="AJ23" s="15">
        <v>4</v>
      </c>
      <c r="AK23" s="15">
        <f t="shared" si="7"/>
        <v>21.5</v>
      </c>
      <c r="AL23" s="15">
        <v>4</v>
      </c>
      <c r="AM23" s="15">
        <v>0</v>
      </c>
      <c r="AN23" s="15">
        <v>4</v>
      </c>
      <c r="AO23" s="15">
        <v>0</v>
      </c>
      <c r="AP23" s="15">
        <v>4</v>
      </c>
      <c r="AQ23" s="6">
        <f t="shared" si="8"/>
        <v>12</v>
      </c>
      <c r="AR23" s="6" t="s">
        <v>97</v>
      </c>
      <c r="AS23" s="6" t="s">
        <v>97</v>
      </c>
      <c r="AT23" s="6" t="s">
        <v>97</v>
      </c>
      <c r="AU23" s="6" t="s">
        <v>97</v>
      </c>
      <c r="AV23" s="6" t="s">
        <v>97</v>
      </c>
      <c r="AW23" s="6" t="s">
        <v>97</v>
      </c>
      <c r="AX23" s="8" t="s">
        <v>97</v>
      </c>
      <c r="AY23" s="37">
        <v>0.6</v>
      </c>
    </row>
    <row r="24" spans="1:51" x14ac:dyDescent="0.25">
      <c r="B24" s="3">
        <v>84601622013</v>
      </c>
      <c r="C24" s="2" t="s">
        <v>56</v>
      </c>
      <c r="D24" s="23"/>
      <c r="E24" s="15">
        <f t="shared" si="0"/>
        <v>2.548</v>
      </c>
      <c r="F24" s="15"/>
      <c r="G24" s="15">
        <v>3</v>
      </c>
      <c r="H24" s="16">
        <f t="shared" si="1"/>
        <v>1.2000000000000002</v>
      </c>
      <c r="I24" s="42">
        <f t="shared" si="2"/>
        <v>4.1480000000000006</v>
      </c>
      <c r="J24" s="39"/>
      <c r="K24" s="169"/>
      <c r="L24" s="14">
        <v>4.0999999999999996</v>
      </c>
      <c r="M24" s="17">
        <f t="shared" si="3"/>
        <v>4.0999999999999996</v>
      </c>
      <c r="N24" s="15">
        <v>4</v>
      </c>
      <c r="O24" s="15">
        <v>3.9</v>
      </c>
      <c r="P24" s="15">
        <v>4.9000000000000004</v>
      </c>
      <c r="Q24" s="15">
        <v>4.5</v>
      </c>
      <c r="R24" s="15">
        <v>4.3</v>
      </c>
      <c r="S24" s="14">
        <f t="shared" si="4"/>
        <v>21.6</v>
      </c>
      <c r="T24" s="15">
        <v>5</v>
      </c>
      <c r="U24" s="15">
        <v>1.8</v>
      </c>
      <c r="V24" s="15">
        <v>5</v>
      </c>
      <c r="W24" s="15">
        <v>4.2</v>
      </c>
      <c r="X24" s="15"/>
      <c r="Y24" s="15">
        <f t="shared" si="5"/>
        <v>16</v>
      </c>
      <c r="Z24" s="14">
        <v>5</v>
      </c>
      <c r="AA24" s="15">
        <v>5</v>
      </c>
      <c r="AB24" s="15">
        <v>5</v>
      </c>
      <c r="AC24" s="15">
        <v>5</v>
      </c>
      <c r="AD24" s="15">
        <v>5</v>
      </c>
      <c r="AE24" s="15">
        <v>5</v>
      </c>
      <c r="AF24" s="15">
        <v>5</v>
      </c>
      <c r="AG24" s="15">
        <v>5</v>
      </c>
      <c r="AH24" s="15">
        <v>5</v>
      </c>
      <c r="AI24" s="15">
        <v>5</v>
      </c>
      <c r="AJ24" s="15">
        <v>4.5</v>
      </c>
      <c r="AK24" s="15">
        <f t="shared" si="7"/>
        <v>24.5</v>
      </c>
      <c r="AL24" s="6">
        <v>3</v>
      </c>
      <c r="AM24" s="6">
        <v>5</v>
      </c>
      <c r="AN24" s="6">
        <v>5</v>
      </c>
      <c r="AO24" s="6">
        <v>2</v>
      </c>
      <c r="AP24" s="6">
        <v>5</v>
      </c>
      <c r="AQ24" s="6">
        <f t="shared" si="8"/>
        <v>20</v>
      </c>
      <c r="AR24" s="6" t="s">
        <v>98</v>
      </c>
      <c r="AS24" s="6" t="s">
        <v>97</v>
      </c>
      <c r="AT24" s="6" t="s">
        <v>97</v>
      </c>
      <c r="AU24" s="6"/>
      <c r="AV24" s="6" t="s">
        <v>97</v>
      </c>
      <c r="AW24" s="6" t="s">
        <v>97</v>
      </c>
      <c r="AX24" s="8" t="s">
        <v>97</v>
      </c>
      <c r="AY24" s="37">
        <v>0.4</v>
      </c>
    </row>
    <row r="25" spans="1:51" x14ac:dyDescent="0.25">
      <c r="A25" s="4" t="s">
        <v>82</v>
      </c>
      <c r="B25" s="3">
        <v>84601662013</v>
      </c>
      <c r="C25" s="2" t="s">
        <v>57</v>
      </c>
      <c r="D25" s="23"/>
      <c r="E25" s="15">
        <f t="shared" si="0"/>
        <v>2.4355000000000002</v>
      </c>
      <c r="F25" s="15"/>
      <c r="G25" s="15">
        <v>3</v>
      </c>
      <c r="H25" s="16">
        <f t="shared" si="1"/>
        <v>1.2000000000000002</v>
      </c>
      <c r="I25" s="42">
        <f t="shared" si="2"/>
        <v>4.2355</v>
      </c>
      <c r="J25" s="39"/>
      <c r="K25" s="169"/>
      <c r="L25" s="14">
        <v>4.7</v>
      </c>
      <c r="M25" s="17">
        <f t="shared" si="3"/>
        <v>4.7</v>
      </c>
      <c r="N25" s="15">
        <v>4.5</v>
      </c>
      <c r="O25" s="15">
        <v>4.2</v>
      </c>
      <c r="P25" s="15">
        <v>4.9000000000000004</v>
      </c>
      <c r="Q25" s="15">
        <v>4.2</v>
      </c>
      <c r="R25" s="15">
        <v>4.3</v>
      </c>
      <c r="S25" s="14">
        <f t="shared" si="4"/>
        <v>22.1</v>
      </c>
      <c r="T25" s="15">
        <v>5</v>
      </c>
      <c r="U25" s="15">
        <v>5</v>
      </c>
      <c r="V25" s="15">
        <v>0.5</v>
      </c>
      <c r="W25" s="15">
        <v>4.2</v>
      </c>
      <c r="X25" s="15"/>
      <c r="Y25" s="15">
        <f t="shared" si="5"/>
        <v>14.7</v>
      </c>
      <c r="Z25" s="14">
        <v>4.5</v>
      </c>
      <c r="AA25" s="15">
        <v>5</v>
      </c>
      <c r="AB25" s="15">
        <v>5</v>
      </c>
      <c r="AC25" s="15">
        <v>5</v>
      </c>
      <c r="AD25" s="15">
        <v>5</v>
      </c>
      <c r="AE25" s="15">
        <f t="shared" si="6"/>
        <v>4.9000000000000004</v>
      </c>
      <c r="AF25" s="15">
        <v>5</v>
      </c>
      <c r="AG25" s="15">
        <v>5</v>
      </c>
      <c r="AH25" s="15">
        <v>4.5</v>
      </c>
      <c r="AI25" s="15">
        <v>5</v>
      </c>
      <c r="AJ25" s="15">
        <v>5</v>
      </c>
      <c r="AK25" s="15">
        <f t="shared" si="7"/>
        <v>24.5</v>
      </c>
      <c r="AL25" s="6">
        <v>3</v>
      </c>
      <c r="AM25" s="6">
        <v>2</v>
      </c>
      <c r="AN25" s="6">
        <v>5</v>
      </c>
      <c r="AO25" s="6">
        <v>2</v>
      </c>
      <c r="AP25" s="6">
        <v>5</v>
      </c>
      <c r="AQ25" s="6">
        <f t="shared" si="8"/>
        <v>17</v>
      </c>
      <c r="AR25" s="6" t="s">
        <v>97</v>
      </c>
      <c r="AS25" s="6" t="s">
        <v>97</v>
      </c>
      <c r="AT25" s="6" t="s">
        <v>97</v>
      </c>
      <c r="AU25" s="6" t="s">
        <v>97</v>
      </c>
      <c r="AV25" s="6" t="s">
        <v>97</v>
      </c>
      <c r="AW25" s="6" t="s">
        <v>97</v>
      </c>
      <c r="AX25" s="8" t="s">
        <v>97</v>
      </c>
      <c r="AY25" s="37">
        <v>0.6</v>
      </c>
    </row>
    <row r="26" spans="1:51" x14ac:dyDescent="0.25">
      <c r="B26" s="3">
        <v>84601672013</v>
      </c>
      <c r="C26" s="2" t="s">
        <v>58</v>
      </c>
      <c r="D26" s="23"/>
      <c r="E26" s="15">
        <f t="shared" si="0"/>
        <v>1.8835000000000002</v>
      </c>
      <c r="F26" s="15"/>
      <c r="G26" s="15">
        <v>3</v>
      </c>
      <c r="H26" s="16">
        <f t="shared" si="1"/>
        <v>1.2000000000000002</v>
      </c>
      <c r="I26" s="42">
        <f t="shared" si="2"/>
        <v>3.6835000000000004</v>
      </c>
      <c r="J26" s="39"/>
      <c r="K26" s="169"/>
      <c r="L26" s="14">
        <v>4</v>
      </c>
      <c r="M26" s="17">
        <f t="shared" si="3"/>
        <v>4</v>
      </c>
      <c r="N26" s="15">
        <v>4.8</v>
      </c>
      <c r="O26" s="15">
        <v>4</v>
      </c>
      <c r="P26" s="15">
        <v>2.7</v>
      </c>
      <c r="Q26" s="15">
        <v>2.7</v>
      </c>
      <c r="R26" s="15">
        <v>3.5</v>
      </c>
      <c r="S26" s="14">
        <f t="shared" si="4"/>
        <v>17.7</v>
      </c>
      <c r="T26" s="15">
        <v>0</v>
      </c>
      <c r="U26" s="15">
        <v>0</v>
      </c>
      <c r="V26" s="15">
        <v>5</v>
      </c>
      <c r="W26" s="15">
        <v>4.3</v>
      </c>
      <c r="X26" s="15"/>
      <c r="Y26" s="15">
        <f t="shared" si="5"/>
        <v>9.3000000000000007</v>
      </c>
      <c r="Z26" s="14">
        <v>4.8</v>
      </c>
      <c r="AA26" s="15">
        <v>0</v>
      </c>
      <c r="AB26" s="15">
        <v>0</v>
      </c>
      <c r="AC26" s="15">
        <v>0</v>
      </c>
      <c r="AD26" s="15">
        <v>0</v>
      </c>
      <c r="AE26" s="15">
        <f t="shared" si="6"/>
        <v>0.96</v>
      </c>
      <c r="AF26" s="15">
        <v>4.7</v>
      </c>
      <c r="AG26" s="15">
        <v>4</v>
      </c>
      <c r="AH26" s="15">
        <v>2.5</v>
      </c>
      <c r="AI26" s="15">
        <v>3</v>
      </c>
      <c r="AJ26" s="15">
        <v>5</v>
      </c>
      <c r="AK26" s="15">
        <f t="shared" si="7"/>
        <v>19.2</v>
      </c>
      <c r="AL26" s="6">
        <v>5</v>
      </c>
      <c r="AM26" s="6">
        <v>3</v>
      </c>
      <c r="AN26" s="6">
        <v>4</v>
      </c>
      <c r="AO26" s="6">
        <v>2</v>
      </c>
      <c r="AP26" s="6">
        <v>3</v>
      </c>
      <c r="AQ26" s="6">
        <f t="shared" si="8"/>
        <v>17</v>
      </c>
      <c r="AR26" s="6" t="s">
        <v>97</v>
      </c>
      <c r="AS26" s="6" t="s">
        <v>97</v>
      </c>
      <c r="AT26" s="6" t="s">
        <v>97</v>
      </c>
      <c r="AU26" s="6" t="s">
        <v>97</v>
      </c>
      <c r="AV26" s="6" t="s">
        <v>97</v>
      </c>
      <c r="AW26" s="6" t="s">
        <v>97</v>
      </c>
      <c r="AX26" s="8" t="s">
        <v>97</v>
      </c>
      <c r="AY26" s="37">
        <v>0.6</v>
      </c>
    </row>
    <row r="27" spans="1:51" x14ac:dyDescent="0.25">
      <c r="B27" s="3">
        <v>84601682013</v>
      </c>
      <c r="C27" s="2" t="s">
        <v>59</v>
      </c>
      <c r="D27" s="23"/>
      <c r="E27" s="15">
        <f t="shared" si="0"/>
        <v>1.4375</v>
      </c>
      <c r="F27" s="15"/>
      <c r="G27" s="15">
        <v>3</v>
      </c>
      <c r="H27" s="16">
        <f t="shared" si="1"/>
        <v>1.2000000000000002</v>
      </c>
      <c r="I27" s="44">
        <f t="shared" si="2"/>
        <v>2.8375000000000004</v>
      </c>
      <c r="J27" s="39">
        <v>1.5</v>
      </c>
      <c r="K27" s="169">
        <f>(I27+J27)/2</f>
        <v>2.1687500000000002</v>
      </c>
      <c r="L27" s="14">
        <v>2</v>
      </c>
      <c r="M27" s="17">
        <f t="shared" si="3"/>
        <v>2</v>
      </c>
      <c r="N27" s="15">
        <v>3.8</v>
      </c>
      <c r="O27" s="15">
        <v>4.5</v>
      </c>
      <c r="P27" s="15">
        <v>2</v>
      </c>
      <c r="Q27" s="15">
        <v>0</v>
      </c>
      <c r="R27" s="15">
        <v>0</v>
      </c>
      <c r="S27" s="14">
        <f t="shared" si="4"/>
        <v>10.3</v>
      </c>
      <c r="T27" s="15">
        <v>0.5</v>
      </c>
      <c r="U27" s="15">
        <v>0.8</v>
      </c>
      <c r="V27" s="15">
        <v>5</v>
      </c>
      <c r="W27" s="15">
        <v>4</v>
      </c>
      <c r="X27" s="15"/>
      <c r="Y27" s="15">
        <f t="shared" si="5"/>
        <v>10.3</v>
      </c>
      <c r="Z27" s="14">
        <v>4.8</v>
      </c>
      <c r="AA27" s="15">
        <v>0</v>
      </c>
      <c r="AB27" s="15">
        <v>0</v>
      </c>
      <c r="AC27" s="15">
        <v>0</v>
      </c>
      <c r="AD27" s="15">
        <v>0</v>
      </c>
      <c r="AE27" s="15">
        <f t="shared" si="6"/>
        <v>0.96</v>
      </c>
      <c r="AF27" s="15">
        <v>4.8</v>
      </c>
      <c r="AG27" s="15">
        <v>4.5</v>
      </c>
      <c r="AH27" s="15">
        <v>4</v>
      </c>
      <c r="AI27" s="15">
        <v>3</v>
      </c>
      <c r="AJ27" s="15">
        <v>0</v>
      </c>
      <c r="AK27" s="15">
        <f t="shared" si="7"/>
        <v>16.3</v>
      </c>
      <c r="AL27" s="6">
        <v>5</v>
      </c>
      <c r="AM27" s="6">
        <v>0</v>
      </c>
      <c r="AN27" s="6">
        <v>4</v>
      </c>
      <c r="AO27" s="6">
        <v>2</v>
      </c>
      <c r="AP27" s="6">
        <v>3</v>
      </c>
      <c r="AQ27" s="6">
        <f t="shared" si="8"/>
        <v>14</v>
      </c>
      <c r="AR27" s="6" t="s">
        <v>97</v>
      </c>
      <c r="AS27" s="6" t="s">
        <v>98</v>
      </c>
      <c r="AT27" s="6" t="s">
        <v>98</v>
      </c>
      <c r="AU27" s="6"/>
      <c r="AV27" s="6" t="s">
        <v>97</v>
      </c>
      <c r="AW27" s="6" t="s">
        <v>98</v>
      </c>
      <c r="AX27" s="8" t="s">
        <v>98</v>
      </c>
      <c r="AY27" s="37">
        <v>0.2</v>
      </c>
    </row>
    <row r="28" spans="1:51" x14ac:dyDescent="0.25">
      <c r="B28" s="3">
        <v>84601702013</v>
      </c>
      <c r="C28" s="2" t="s">
        <v>60</v>
      </c>
      <c r="D28" s="23">
        <v>1</v>
      </c>
      <c r="E28" s="15">
        <f t="shared" si="0"/>
        <v>1.7225000000000001</v>
      </c>
      <c r="F28" s="15"/>
      <c r="G28" s="15">
        <v>3</v>
      </c>
      <c r="H28" s="16">
        <f t="shared" si="1"/>
        <v>1.2000000000000002</v>
      </c>
      <c r="I28" s="42">
        <f t="shared" si="2"/>
        <v>3.5225000000000004</v>
      </c>
      <c r="J28" s="39"/>
      <c r="K28" s="169"/>
      <c r="L28" s="14">
        <v>3</v>
      </c>
      <c r="M28" s="17">
        <f t="shared" si="3"/>
        <v>3</v>
      </c>
      <c r="N28" s="15">
        <v>4.2</v>
      </c>
      <c r="O28" s="15">
        <v>4.2</v>
      </c>
      <c r="P28" s="15">
        <v>3.8</v>
      </c>
      <c r="Q28" s="15">
        <v>4</v>
      </c>
      <c r="R28" s="15">
        <v>0</v>
      </c>
      <c r="S28" s="14">
        <f t="shared" si="4"/>
        <v>16.2</v>
      </c>
      <c r="T28" s="15">
        <v>0</v>
      </c>
      <c r="U28" s="15">
        <v>0.5</v>
      </c>
      <c r="V28" s="15">
        <v>0</v>
      </c>
      <c r="W28" s="15"/>
      <c r="X28" s="15"/>
      <c r="Y28" s="15">
        <f t="shared" si="5"/>
        <v>0.5</v>
      </c>
      <c r="Z28" s="14">
        <v>5</v>
      </c>
      <c r="AA28" s="15">
        <v>5</v>
      </c>
      <c r="AB28" s="15">
        <v>0</v>
      </c>
      <c r="AC28" s="15">
        <v>0</v>
      </c>
      <c r="AD28" s="15">
        <v>0</v>
      </c>
      <c r="AE28" s="15">
        <f t="shared" si="6"/>
        <v>2</v>
      </c>
      <c r="AF28" s="15">
        <v>4.5</v>
      </c>
      <c r="AG28" s="15">
        <v>3.8</v>
      </c>
      <c r="AH28" s="15">
        <v>3.3</v>
      </c>
      <c r="AI28" s="15">
        <v>3.8</v>
      </c>
      <c r="AJ28" s="15">
        <v>2</v>
      </c>
      <c r="AK28" s="15">
        <f t="shared" si="7"/>
        <v>17.400000000000002</v>
      </c>
      <c r="AL28" s="6">
        <v>3</v>
      </c>
      <c r="AM28" s="6">
        <v>5</v>
      </c>
      <c r="AN28" s="6">
        <v>5</v>
      </c>
      <c r="AO28" s="6">
        <v>2</v>
      </c>
      <c r="AP28" s="6">
        <v>5</v>
      </c>
      <c r="AQ28" s="6">
        <f t="shared" si="8"/>
        <v>20</v>
      </c>
      <c r="AR28" s="6" t="s">
        <v>97</v>
      </c>
      <c r="AS28" s="6" t="s">
        <v>97</v>
      </c>
      <c r="AT28" s="6" t="s">
        <v>97</v>
      </c>
      <c r="AU28" s="6" t="s">
        <v>97</v>
      </c>
      <c r="AV28" s="6" t="s">
        <v>97</v>
      </c>
      <c r="AW28" s="6" t="s">
        <v>97</v>
      </c>
      <c r="AX28" s="8" t="s">
        <v>97</v>
      </c>
      <c r="AY28" s="37">
        <v>0.6</v>
      </c>
    </row>
    <row r="29" spans="1:51" x14ac:dyDescent="0.25">
      <c r="B29" s="3">
        <v>84602362013</v>
      </c>
      <c r="C29" s="2" t="s">
        <v>61</v>
      </c>
      <c r="D29" s="23"/>
      <c r="E29" s="15">
        <f t="shared" si="0"/>
        <v>1.8245</v>
      </c>
      <c r="F29" s="15"/>
      <c r="G29" s="15">
        <v>3</v>
      </c>
      <c r="H29" s="16">
        <f t="shared" si="1"/>
        <v>1.2000000000000002</v>
      </c>
      <c r="I29" s="42">
        <f t="shared" si="2"/>
        <v>3.4245000000000001</v>
      </c>
      <c r="J29" s="39"/>
      <c r="K29" s="169"/>
      <c r="L29" s="14">
        <v>3.8</v>
      </c>
      <c r="M29" s="17">
        <f t="shared" si="3"/>
        <v>3.8</v>
      </c>
      <c r="N29" s="15">
        <v>4.7</v>
      </c>
      <c r="O29" s="15">
        <v>4.5999999999999996</v>
      </c>
      <c r="P29" s="15">
        <v>4.2</v>
      </c>
      <c r="Q29" s="15">
        <v>4.5</v>
      </c>
      <c r="R29" s="15">
        <v>4.5</v>
      </c>
      <c r="S29" s="14">
        <f t="shared" si="4"/>
        <v>22.5</v>
      </c>
      <c r="T29" s="15">
        <v>5</v>
      </c>
      <c r="U29" s="15">
        <v>0.5</v>
      </c>
      <c r="V29" s="15"/>
      <c r="W29" s="15">
        <v>4</v>
      </c>
      <c r="X29" s="15"/>
      <c r="Y29" s="15">
        <f t="shared" si="5"/>
        <v>9.5</v>
      </c>
      <c r="Z29" s="14">
        <v>5</v>
      </c>
      <c r="AA29" s="15">
        <v>5</v>
      </c>
      <c r="AB29" s="15">
        <v>0</v>
      </c>
      <c r="AC29" s="15">
        <v>0</v>
      </c>
      <c r="AD29" s="15">
        <v>0</v>
      </c>
      <c r="AE29" s="15">
        <f t="shared" si="6"/>
        <v>2</v>
      </c>
      <c r="AF29" s="15">
        <v>4.4000000000000004</v>
      </c>
      <c r="AG29" s="15">
        <v>4.5999999999999996</v>
      </c>
      <c r="AH29" s="15">
        <v>4.2</v>
      </c>
      <c r="AI29" s="15">
        <v>4.5</v>
      </c>
      <c r="AJ29" s="15">
        <v>4.5</v>
      </c>
      <c r="AK29" s="15">
        <f t="shared" si="7"/>
        <v>22.2</v>
      </c>
      <c r="AL29" s="6">
        <v>3</v>
      </c>
      <c r="AM29" s="6">
        <v>0</v>
      </c>
      <c r="AN29" s="6">
        <v>3</v>
      </c>
      <c r="AO29" s="6">
        <v>4</v>
      </c>
      <c r="AP29" s="6">
        <v>0</v>
      </c>
      <c r="AQ29" s="6">
        <f t="shared" si="8"/>
        <v>10</v>
      </c>
      <c r="AR29" s="6" t="s">
        <v>97</v>
      </c>
      <c r="AS29" s="6" t="s">
        <v>97</v>
      </c>
      <c r="AT29" s="6" t="s">
        <v>98</v>
      </c>
      <c r="AU29" s="6"/>
      <c r="AV29" s="6" t="s">
        <v>97</v>
      </c>
      <c r="AW29" s="6" t="s">
        <v>97</v>
      </c>
      <c r="AX29" s="8" t="s">
        <v>97</v>
      </c>
      <c r="AY29" s="37">
        <v>0.4</v>
      </c>
    </row>
    <row r="30" spans="1:51" x14ac:dyDescent="0.25">
      <c r="B30" s="3">
        <v>84601722013</v>
      </c>
      <c r="C30" s="2" t="s">
        <v>62</v>
      </c>
      <c r="D30" s="23"/>
      <c r="E30" s="15">
        <f t="shared" si="0"/>
        <v>2.0669999999999997</v>
      </c>
      <c r="F30" s="15"/>
      <c r="G30" s="15">
        <v>3</v>
      </c>
      <c r="H30" s="16">
        <f t="shared" si="1"/>
        <v>1.2000000000000002</v>
      </c>
      <c r="I30" s="42">
        <f t="shared" si="2"/>
        <v>3.4670000000000001</v>
      </c>
      <c r="J30" s="39"/>
      <c r="K30" s="169"/>
      <c r="L30" s="14">
        <v>3.9</v>
      </c>
      <c r="M30" s="17">
        <f t="shared" si="3"/>
        <v>3.9</v>
      </c>
      <c r="N30" s="15">
        <v>4</v>
      </c>
      <c r="O30" s="15">
        <v>4</v>
      </c>
      <c r="P30" s="15">
        <v>4.3</v>
      </c>
      <c r="Q30" s="15">
        <v>4</v>
      </c>
      <c r="R30" s="15">
        <v>4.0999999999999996</v>
      </c>
      <c r="S30" s="14">
        <f t="shared" si="4"/>
        <v>20.399999999999999</v>
      </c>
      <c r="T30" s="15">
        <v>5</v>
      </c>
      <c r="U30" s="15">
        <v>0</v>
      </c>
      <c r="V30" s="15">
        <v>0</v>
      </c>
      <c r="W30" s="15">
        <v>3.8</v>
      </c>
      <c r="X30" s="15"/>
      <c r="Y30" s="15">
        <f t="shared" si="5"/>
        <v>8.8000000000000007</v>
      </c>
      <c r="Z30" s="14">
        <v>5</v>
      </c>
      <c r="AA30" s="15">
        <v>5</v>
      </c>
      <c r="AB30" s="15">
        <v>5</v>
      </c>
      <c r="AC30" s="15">
        <v>0</v>
      </c>
      <c r="AD30" s="15">
        <v>0</v>
      </c>
      <c r="AE30" s="15">
        <f t="shared" si="6"/>
        <v>3</v>
      </c>
      <c r="AF30" s="15">
        <v>4.5</v>
      </c>
      <c r="AG30" s="15">
        <v>3</v>
      </c>
      <c r="AH30" s="15">
        <v>4</v>
      </c>
      <c r="AI30" s="15">
        <v>4.5</v>
      </c>
      <c r="AJ30" s="15">
        <v>5</v>
      </c>
      <c r="AK30" s="15">
        <f t="shared" si="7"/>
        <v>21</v>
      </c>
      <c r="AL30" s="6">
        <v>4</v>
      </c>
      <c r="AM30" s="6">
        <v>3</v>
      </c>
      <c r="AN30" s="6">
        <v>5</v>
      </c>
      <c r="AO30" s="6">
        <v>2</v>
      </c>
      <c r="AP30" s="6">
        <v>3</v>
      </c>
      <c r="AQ30" s="6">
        <f t="shared" si="8"/>
        <v>17</v>
      </c>
      <c r="AR30" s="6" t="s">
        <v>97</v>
      </c>
      <c r="AS30" s="6" t="s">
        <v>97</v>
      </c>
      <c r="AT30" s="6" t="s">
        <v>98</v>
      </c>
      <c r="AU30" s="6"/>
      <c r="AV30" s="6" t="s">
        <v>97</v>
      </c>
      <c r="AW30" s="6" t="s">
        <v>97</v>
      </c>
      <c r="AX30" s="8" t="s">
        <v>98</v>
      </c>
      <c r="AY30" s="37">
        <v>0.2</v>
      </c>
    </row>
    <row r="31" spans="1:51" ht="15.75" thickBot="1" x14ac:dyDescent="0.3">
      <c r="B31" s="3">
        <v>84601732013</v>
      </c>
      <c r="C31" s="2" t="s">
        <v>63</v>
      </c>
      <c r="D31" s="23"/>
      <c r="E31" s="15">
        <f t="shared" si="0"/>
        <v>1.9491999999999998</v>
      </c>
      <c r="F31" s="15"/>
      <c r="G31" s="15">
        <v>3</v>
      </c>
      <c r="H31" s="16">
        <f t="shared" si="1"/>
        <v>1.2000000000000002</v>
      </c>
      <c r="I31" s="43">
        <f t="shared" si="2"/>
        <v>3.5491999999999999</v>
      </c>
      <c r="J31" s="39"/>
      <c r="K31" s="170"/>
      <c r="L31" s="14">
        <v>4.2</v>
      </c>
      <c r="M31" s="17">
        <f t="shared" si="3"/>
        <v>4.2</v>
      </c>
      <c r="N31" s="15">
        <v>4.8899999999999997</v>
      </c>
      <c r="O31" s="15">
        <v>4.7</v>
      </c>
      <c r="P31" s="15">
        <v>5</v>
      </c>
      <c r="Q31" s="15">
        <v>4.8</v>
      </c>
      <c r="R31" s="15">
        <v>4.5</v>
      </c>
      <c r="S31" s="14">
        <f t="shared" si="4"/>
        <v>23.89</v>
      </c>
      <c r="T31" s="15">
        <v>0</v>
      </c>
      <c r="U31" s="15">
        <v>2</v>
      </c>
      <c r="V31" s="15">
        <v>0</v>
      </c>
      <c r="W31" s="15">
        <v>4.3</v>
      </c>
      <c r="X31" s="15"/>
      <c r="Y31" s="15">
        <f t="shared" si="5"/>
        <v>6.3</v>
      </c>
      <c r="Z31" s="14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f t="shared" si="6"/>
        <v>0</v>
      </c>
      <c r="AF31" s="15">
        <v>5</v>
      </c>
      <c r="AG31" s="15">
        <v>3.5</v>
      </c>
      <c r="AH31" s="15">
        <v>5</v>
      </c>
      <c r="AI31" s="15">
        <v>4</v>
      </c>
      <c r="AJ31" s="15">
        <v>5</v>
      </c>
      <c r="AK31" s="15">
        <f t="shared" si="7"/>
        <v>22.5</v>
      </c>
      <c r="AL31" s="6">
        <v>3</v>
      </c>
      <c r="AM31" s="6">
        <v>3</v>
      </c>
      <c r="AN31" s="6">
        <v>4</v>
      </c>
      <c r="AO31" s="6">
        <v>2</v>
      </c>
      <c r="AP31" s="6">
        <v>4</v>
      </c>
      <c r="AQ31" s="6">
        <f t="shared" si="8"/>
        <v>16</v>
      </c>
      <c r="AR31" s="6" t="s">
        <v>98</v>
      </c>
      <c r="AS31" s="6" t="s">
        <v>97</v>
      </c>
      <c r="AT31" s="6" t="s">
        <v>98</v>
      </c>
      <c r="AU31" s="6"/>
      <c r="AV31" s="6" t="s">
        <v>97</v>
      </c>
      <c r="AW31" s="6" t="s">
        <v>97</v>
      </c>
      <c r="AX31" s="8" t="s">
        <v>97</v>
      </c>
      <c r="AY31" s="37">
        <v>0.4</v>
      </c>
    </row>
  </sheetData>
  <dataValidations count="1">
    <dataValidation type="textLength" allowBlank="1" showInputMessage="1" showErrorMessage="1" errorTitle="CODIGO ERRÓNEO" error="Verifique el código ingresado, recuerde que tiene 12 dígitos con el 0 inicial, esta celda no admite valores de documento de identificación." promptTitle="CODIGO ESTUDIANTIL" prompt="Por favor digite el código del estudiante con el 0 inicial, esta celda solo permite el ingreso de los códigos completos, recuerde que tienen 12 dígitos" sqref="B9:B31">
      <formula1>11</formula1>
      <formula2>12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topLeftCell="A34" workbookViewId="0">
      <selection activeCell="J44" sqref="J44"/>
    </sheetView>
  </sheetViews>
  <sheetFormatPr baseColWidth="10" defaultRowHeight="15" x14ac:dyDescent="0.25"/>
  <cols>
    <col min="1" max="1" width="4.28515625" style="4" customWidth="1"/>
    <col min="2" max="2" width="15" style="4" customWidth="1"/>
    <col min="3" max="3" width="37.28515625" style="4" customWidth="1"/>
    <col min="4" max="4" width="4.28515625" style="20" customWidth="1"/>
    <col min="5" max="5" width="4.28515625" style="4" customWidth="1"/>
    <col min="6" max="6" width="1" style="4" customWidth="1"/>
    <col min="7" max="8" width="4.28515625" style="4" customWidth="1"/>
    <col min="9" max="9" width="4.28515625" style="28" customWidth="1"/>
    <col min="10" max="36" width="4.28515625" style="4" customWidth="1"/>
    <col min="37" max="42" width="5.28515625" style="4" customWidth="1"/>
    <col min="43" max="16384" width="11.42578125" style="4"/>
  </cols>
  <sheetData>
    <row r="1" spans="2:42" ht="28.5" x14ac:dyDescent="0.45">
      <c r="E1" s="5" t="s">
        <v>64</v>
      </c>
    </row>
    <row r="2" spans="2:42" x14ac:dyDescent="0.25">
      <c r="O2" s="4" t="s">
        <v>65</v>
      </c>
    </row>
    <row r="3" spans="2:42" x14ac:dyDescent="0.25">
      <c r="Y3" s="4" t="s">
        <v>66</v>
      </c>
    </row>
    <row r="4" spans="2:42" x14ac:dyDescent="0.25">
      <c r="B4" s="4" t="s">
        <v>92</v>
      </c>
      <c r="N4" s="4" t="s">
        <v>67</v>
      </c>
    </row>
    <row r="5" spans="2:42" ht="15.75" thickBot="1" x14ac:dyDescent="0.3">
      <c r="E5" s="4" t="s">
        <v>68</v>
      </c>
      <c r="G5" s="4">
        <v>0.4</v>
      </c>
      <c r="I5" s="28">
        <v>1</v>
      </c>
      <c r="J5" s="4" t="s">
        <v>69</v>
      </c>
      <c r="O5" s="4" t="s">
        <v>70</v>
      </c>
      <c r="AA5" s="4" t="s">
        <v>70</v>
      </c>
    </row>
    <row r="6" spans="2:42" ht="15.75" thickBot="1" x14ac:dyDescent="0.3">
      <c r="B6" s="6"/>
      <c r="C6" s="6" t="s">
        <v>71</v>
      </c>
      <c r="D6" s="21"/>
      <c r="E6" s="6" t="s">
        <v>87</v>
      </c>
      <c r="G6" s="6"/>
      <c r="H6" s="6"/>
      <c r="I6" s="40"/>
      <c r="J6" s="8"/>
      <c r="K6" s="9"/>
      <c r="L6" s="142"/>
      <c r="M6" s="10"/>
      <c r="N6" s="10" t="s">
        <v>83</v>
      </c>
      <c r="P6" s="10"/>
      <c r="Q6" s="128" t="s">
        <v>72</v>
      </c>
      <c r="R6" s="135"/>
      <c r="S6" s="129"/>
      <c r="T6" s="10" t="s">
        <v>88</v>
      </c>
      <c r="V6" s="10"/>
      <c r="W6" s="128"/>
      <c r="X6" s="135"/>
      <c r="Y6" s="129"/>
      <c r="Z6" s="10" t="s">
        <v>145</v>
      </c>
      <c r="AB6" s="10"/>
      <c r="AC6" s="10"/>
      <c r="AD6" s="151"/>
      <c r="AE6" s="10"/>
      <c r="AF6" s="10" t="s">
        <v>85</v>
      </c>
      <c r="AH6" s="10"/>
      <c r="AI6" s="10"/>
      <c r="AJ6" s="10"/>
      <c r="AK6" s="6"/>
      <c r="AL6" s="6" t="s">
        <v>86</v>
      </c>
      <c r="AM6" s="6"/>
      <c r="AN6" s="6"/>
      <c r="AO6" s="6"/>
      <c r="AP6" s="148"/>
    </row>
    <row r="7" spans="2:42" ht="15.75" thickBot="1" x14ac:dyDescent="0.3">
      <c r="B7" s="6"/>
      <c r="C7" s="6" t="s">
        <v>73</v>
      </c>
      <c r="D7" s="21" t="s">
        <v>101</v>
      </c>
      <c r="E7" s="19">
        <v>0.6</v>
      </c>
      <c r="F7" s="6"/>
      <c r="G7" s="6" t="s">
        <v>75</v>
      </c>
      <c r="H7" s="8" t="s">
        <v>1</v>
      </c>
      <c r="I7" s="41" t="s">
        <v>76</v>
      </c>
      <c r="J7" s="38" t="s">
        <v>2</v>
      </c>
      <c r="K7" s="140" t="s">
        <v>103</v>
      </c>
      <c r="L7" s="135" t="s">
        <v>78</v>
      </c>
      <c r="M7" s="7">
        <v>1</v>
      </c>
      <c r="N7" s="6">
        <v>2</v>
      </c>
      <c r="O7" s="6">
        <v>3</v>
      </c>
      <c r="P7" s="6">
        <v>4</v>
      </c>
      <c r="Q7" s="8">
        <v>5</v>
      </c>
      <c r="R7" s="136" t="s">
        <v>78</v>
      </c>
      <c r="S7" s="7">
        <v>1</v>
      </c>
      <c r="T7" s="6">
        <v>2</v>
      </c>
      <c r="U7" s="6">
        <v>3</v>
      </c>
      <c r="V7" s="6">
        <v>4</v>
      </c>
      <c r="W7" s="8">
        <v>5</v>
      </c>
      <c r="X7" s="136" t="s">
        <v>78</v>
      </c>
      <c r="Y7" s="7">
        <v>1</v>
      </c>
      <c r="Z7" s="6">
        <v>2</v>
      </c>
      <c r="AA7" s="6">
        <v>3</v>
      </c>
      <c r="AB7" s="6">
        <v>4</v>
      </c>
      <c r="AC7" s="8">
        <v>5</v>
      </c>
      <c r="AD7" s="135" t="s">
        <v>78</v>
      </c>
      <c r="AE7" s="7">
        <v>1</v>
      </c>
      <c r="AF7" s="6">
        <v>2</v>
      </c>
      <c r="AG7" s="6">
        <v>3</v>
      </c>
      <c r="AH7" s="6">
        <v>4</v>
      </c>
      <c r="AI7" s="6">
        <v>5</v>
      </c>
      <c r="AJ7" s="148" t="s">
        <v>80</v>
      </c>
      <c r="AK7" s="6">
        <v>1</v>
      </c>
      <c r="AL7" s="6">
        <v>2</v>
      </c>
      <c r="AM7" s="6">
        <v>3</v>
      </c>
      <c r="AN7" s="6">
        <v>4</v>
      </c>
      <c r="AO7" s="8">
        <v>5</v>
      </c>
      <c r="AP7" s="135" t="s">
        <v>78</v>
      </c>
    </row>
    <row r="8" spans="2:42" ht="15.75" thickBot="1" x14ac:dyDescent="0.3">
      <c r="B8" s="6"/>
      <c r="C8" s="6" t="s">
        <v>81</v>
      </c>
      <c r="D8" s="22"/>
      <c r="E8" s="15">
        <f t="shared" ref="E8:E47" si="0">(L8*0.08+R8*0.12+X8*0.08+AD8*0.12+AJ8*0.05 +AP8*0.2)</f>
        <v>3.25</v>
      </c>
      <c r="F8" s="15"/>
      <c r="G8" s="15">
        <v>5</v>
      </c>
      <c r="H8" s="16">
        <f>G8*0.4</f>
        <v>2</v>
      </c>
      <c r="I8" s="42">
        <f>E8+H8</f>
        <v>5.25</v>
      </c>
      <c r="J8" s="39"/>
      <c r="K8" s="141">
        <v>5</v>
      </c>
      <c r="L8" s="137">
        <f>K8</f>
        <v>5</v>
      </c>
      <c r="M8" s="18">
        <v>5</v>
      </c>
      <c r="N8" s="15">
        <v>5</v>
      </c>
      <c r="O8" s="15">
        <v>5</v>
      </c>
      <c r="P8" s="15">
        <v>5</v>
      </c>
      <c r="Q8" s="16"/>
      <c r="R8" s="137">
        <f t="shared" ref="R8:R47" si="1">((M8+N8+O8+P8+Q8))/4</f>
        <v>5</v>
      </c>
      <c r="S8" s="18">
        <v>5</v>
      </c>
      <c r="T8" s="15">
        <v>5</v>
      </c>
      <c r="U8" s="15">
        <v>5</v>
      </c>
      <c r="V8" s="15">
        <v>5</v>
      </c>
      <c r="W8" s="16">
        <v>0</v>
      </c>
      <c r="X8" s="137">
        <f>(S8+T8+U8+V8)/4</f>
        <v>5</v>
      </c>
      <c r="Y8" s="18">
        <v>5</v>
      </c>
      <c r="Z8" s="15">
        <v>5</v>
      </c>
      <c r="AA8" s="15">
        <v>5</v>
      </c>
      <c r="AB8" s="15"/>
      <c r="AC8" s="16">
        <v>5</v>
      </c>
      <c r="AD8" s="137">
        <f>(Y8+Z8+AA8+AB8+AC8)/4</f>
        <v>5</v>
      </c>
      <c r="AE8" s="18">
        <v>5</v>
      </c>
      <c r="AF8" s="15">
        <v>5</v>
      </c>
      <c r="AG8" s="15">
        <v>5</v>
      </c>
      <c r="AH8" s="15">
        <v>5</v>
      </c>
      <c r="AI8" s="16"/>
      <c r="AJ8" s="149">
        <f>(AE8+AF8+AG8+AH8+AI8)/4</f>
        <v>5</v>
      </c>
      <c r="AK8" s="7">
        <v>5</v>
      </c>
      <c r="AL8" s="6">
        <v>5</v>
      </c>
      <c r="AM8" s="6">
        <v>5</v>
      </c>
      <c r="AN8" s="6">
        <v>5</v>
      </c>
      <c r="AO8" s="8"/>
      <c r="AP8" s="136">
        <f>((AL8+AM8+AN8+AO8+AK8))/4</f>
        <v>5</v>
      </c>
    </row>
    <row r="9" spans="2:42" s="48" customFormat="1" ht="15.75" thickBot="1" x14ac:dyDescent="0.3">
      <c r="B9" s="60">
        <v>83400622009</v>
      </c>
      <c r="C9" s="58" t="s">
        <v>113</v>
      </c>
      <c r="D9" s="59"/>
      <c r="E9" s="15">
        <f t="shared" si="0"/>
        <v>2.5945</v>
      </c>
      <c r="F9" s="52"/>
      <c r="G9" s="52">
        <v>4.3</v>
      </c>
      <c r="H9" s="53">
        <f t="shared" ref="H9:H47" si="2">G9*0.4</f>
        <v>1.72</v>
      </c>
      <c r="I9" s="236">
        <f>E9+H9+0.3</f>
        <v>4.6144999999999996</v>
      </c>
      <c r="J9" s="54"/>
      <c r="K9" s="55">
        <v>2.5</v>
      </c>
      <c r="L9" s="138">
        <f t="shared" ref="L9:L47" si="3">K9</f>
        <v>2.5</v>
      </c>
      <c r="M9" s="61">
        <v>5.35</v>
      </c>
      <c r="N9" s="52">
        <v>5.5</v>
      </c>
      <c r="O9" s="52">
        <v>4.8</v>
      </c>
      <c r="P9" s="52">
        <v>4.7</v>
      </c>
      <c r="Q9" s="53"/>
      <c r="R9" s="137">
        <f t="shared" si="1"/>
        <v>5.0874999999999995</v>
      </c>
      <c r="S9" s="61">
        <v>4.3</v>
      </c>
      <c r="T9" s="52">
        <v>2</v>
      </c>
      <c r="U9" s="52">
        <v>2.7</v>
      </c>
      <c r="V9" s="52">
        <v>4.5</v>
      </c>
      <c r="W9" s="53"/>
      <c r="X9" s="137">
        <f t="shared" ref="X9:X47" si="4">(S9+T9+U9+V9)/4</f>
        <v>3.375</v>
      </c>
      <c r="Y9" s="61">
        <v>4.3</v>
      </c>
      <c r="Z9" s="52">
        <v>4</v>
      </c>
      <c r="AA9" s="52">
        <v>4</v>
      </c>
      <c r="AB9" s="52"/>
      <c r="AC9" s="53">
        <v>4</v>
      </c>
      <c r="AD9" s="137">
        <f t="shared" ref="AD9:AD47" si="5">(Y9+Z9+AA9+AB9+AC9)/4</f>
        <v>4.0750000000000002</v>
      </c>
      <c r="AE9" s="61">
        <v>5</v>
      </c>
      <c r="AF9" s="52">
        <v>5</v>
      </c>
      <c r="AG9" s="52">
        <v>5</v>
      </c>
      <c r="AH9" s="52">
        <v>5</v>
      </c>
      <c r="AI9" s="53"/>
      <c r="AJ9" s="149">
        <f t="shared" ref="AJ9:AJ47" si="6">(AE9+AF9+AG9+AH9+AI9)/4</f>
        <v>5</v>
      </c>
      <c r="AK9" s="143">
        <v>4.5</v>
      </c>
      <c r="AL9" s="56">
        <v>5</v>
      </c>
      <c r="AM9" s="56">
        <v>5</v>
      </c>
      <c r="AN9" s="56">
        <v>1</v>
      </c>
      <c r="AO9" s="152"/>
      <c r="AP9" s="136">
        <f t="shared" ref="AP9:AP47" si="7">((AL9+AM9+AN9+AO9+AK9))/4</f>
        <v>3.875</v>
      </c>
    </row>
    <row r="10" spans="2:42" s="74" customFormat="1" ht="15.75" thickBot="1" x14ac:dyDescent="0.3">
      <c r="B10" s="75">
        <v>83400782010</v>
      </c>
      <c r="C10" s="76" t="s">
        <v>114</v>
      </c>
      <c r="D10" s="77"/>
      <c r="E10" s="15">
        <f t="shared" si="0"/>
        <v>2.2895000000000003</v>
      </c>
      <c r="F10" s="78"/>
      <c r="G10" s="78">
        <v>2.8</v>
      </c>
      <c r="H10" s="79">
        <f t="shared" si="2"/>
        <v>1.1199999999999999</v>
      </c>
      <c r="I10" s="236">
        <f t="shared" ref="I10:I47" si="8">E10+H10+0.3</f>
        <v>3.7095000000000002</v>
      </c>
      <c r="J10" s="80"/>
      <c r="K10" s="81">
        <v>2</v>
      </c>
      <c r="L10" s="139">
        <f t="shared" si="3"/>
        <v>2</v>
      </c>
      <c r="M10" s="130">
        <v>4.2</v>
      </c>
      <c r="N10" s="78">
        <v>4</v>
      </c>
      <c r="O10" s="78">
        <v>4</v>
      </c>
      <c r="P10" s="78">
        <v>4.0999999999999996</v>
      </c>
      <c r="Q10" s="79"/>
      <c r="R10" s="137">
        <f t="shared" si="1"/>
        <v>4.0749999999999993</v>
      </c>
      <c r="S10" s="130">
        <v>3</v>
      </c>
      <c r="T10" s="78">
        <v>3.8</v>
      </c>
      <c r="U10" s="78">
        <v>0.5</v>
      </c>
      <c r="V10" s="78">
        <v>4.2</v>
      </c>
      <c r="W10" s="79"/>
      <c r="X10" s="137">
        <f t="shared" si="4"/>
        <v>2.875</v>
      </c>
      <c r="Y10" s="130">
        <v>3.5</v>
      </c>
      <c r="Z10" s="78">
        <v>4.8</v>
      </c>
      <c r="AA10" s="78">
        <v>2</v>
      </c>
      <c r="AB10" s="78"/>
      <c r="AC10" s="79">
        <v>3.8</v>
      </c>
      <c r="AD10" s="137">
        <f t="shared" si="5"/>
        <v>3.5250000000000004</v>
      </c>
      <c r="AE10" s="130">
        <v>4</v>
      </c>
      <c r="AF10" s="78">
        <v>5</v>
      </c>
      <c r="AG10" s="78">
        <v>5</v>
      </c>
      <c r="AH10" s="78">
        <v>5</v>
      </c>
      <c r="AI10" s="79"/>
      <c r="AJ10" s="149">
        <f t="shared" si="6"/>
        <v>4.75</v>
      </c>
      <c r="AK10" s="144">
        <v>4.5</v>
      </c>
      <c r="AL10" s="82">
        <v>4</v>
      </c>
      <c r="AM10" s="82">
        <v>5</v>
      </c>
      <c r="AN10" s="82">
        <v>1.5</v>
      </c>
      <c r="AO10" s="153"/>
      <c r="AP10" s="136">
        <f t="shared" si="7"/>
        <v>3.75</v>
      </c>
    </row>
    <row r="11" spans="2:42" s="48" customFormat="1" ht="15.75" thickBot="1" x14ac:dyDescent="0.3">
      <c r="B11" s="57">
        <v>83400062008</v>
      </c>
      <c r="C11" s="58" t="s">
        <v>115</v>
      </c>
      <c r="D11" s="59"/>
      <c r="E11" s="15">
        <f t="shared" si="0"/>
        <v>2.4555000000000002</v>
      </c>
      <c r="F11" s="52"/>
      <c r="G11" s="52">
        <v>3.4</v>
      </c>
      <c r="H11" s="53">
        <f t="shared" si="2"/>
        <v>1.36</v>
      </c>
      <c r="I11" s="236">
        <f t="shared" si="8"/>
        <v>4.1154999999999999</v>
      </c>
      <c r="J11" s="54"/>
      <c r="K11" s="55">
        <v>2.5</v>
      </c>
      <c r="L11" s="138">
        <f t="shared" si="3"/>
        <v>2.5</v>
      </c>
      <c r="M11" s="61">
        <v>3.5</v>
      </c>
      <c r="N11" s="52">
        <v>5.3</v>
      </c>
      <c r="O11" s="52">
        <v>3.8</v>
      </c>
      <c r="P11" s="52">
        <v>4</v>
      </c>
      <c r="Q11" s="53"/>
      <c r="R11" s="137">
        <f t="shared" si="1"/>
        <v>4.1500000000000004</v>
      </c>
      <c r="S11" s="61">
        <v>4.3</v>
      </c>
      <c r="T11" s="52">
        <v>2</v>
      </c>
      <c r="U11" s="52">
        <v>2</v>
      </c>
      <c r="V11" s="52">
        <v>4.5</v>
      </c>
      <c r="W11" s="53"/>
      <c r="X11" s="137">
        <f t="shared" si="4"/>
        <v>3.2</v>
      </c>
      <c r="Y11" s="61">
        <v>4.3</v>
      </c>
      <c r="Z11" s="52">
        <v>4</v>
      </c>
      <c r="AA11" s="52">
        <v>4</v>
      </c>
      <c r="AB11" s="52"/>
      <c r="AC11" s="53">
        <v>4</v>
      </c>
      <c r="AD11" s="137">
        <f t="shared" si="5"/>
        <v>4.0750000000000002</v>
      </c>
      <c r="AE11" s="61">
        <v>4</v>
      </c>
      <c r="AF11" s="52">
        <v>5</v>
      </c>
      <c r="AG11" s="52">
        <v>5</v>
      </c>
      <c r="AH11" s="52">
        <v>5</v>
      </c>
      <c r="AI11" s="53"/>
      <c r="AJ11" s="149">
        <f t="shared" si="6"/>
        <v>4.75</v>
      </c>
      <c r="AK11" s="143">
        <v>4.5</v>
      </c>
      <c r="AL11" s="56">
        <v>5</v>
      </c>
      <c r="AM11" s="56">
        <v>5</v>
      </c>
      <c r="AN11" s="56">
        <v>1</v>
      </c>
      <c r="AO11" s="53"/>
      <c r="AP11" s="136">
        <f t="shared" si="7"/>
        <v>3.875</v>
      </c>
    </row>
    <row r="12" spans="2:42" s="70" customFormat="1" ht="15.75" thickBot="1" x14ac:dyDescent="0.3">
      <c r="B12" s="71">
        <v>83400012009</v>
      </c>
      <c r="C12" s="72" t="s">
        <v>116</v>
      </c>
      <c r="D12" s="73"/>
      <c r="E12" s="15">
        <f t="shared" si="0"/>
        <v>2.4320000000000004</v>
      </c>
      <c r="F12" s="65"/>
      <c r="G12" s="65">
        <v>1.8</v>
      </c>
      <c r="H12" s="66">
        <f t="shared" si="2"/>
        <v>0.72000000000000008</v>
      </c>
      <c r="I12" s="236">
        <f t="shared" si="8"/>
        <v>3.4520000000000004</v>
      </c>
      <c r="J12" s="67"/>
      <c r="K12" s="68">
        <v>2</v>
      </c>
      <c r="L12" s="138">
        <f t="shared" si="3"/>
        <v>2</v>
      </c>
      <c r="M12" s="131">
        <v>4.0999999999999996</v>
      </c>
      <c r="N12" s="65">
        <v>5.5</v>
      </c>
      <c r="O12" s="65">
        <v>4.2</v>
      </c>
      <c r="P12" s="65">
        <v>3.4</v>
      </c>
      <c r="Q12" s="66"/>
      <c r="R12" s="137">
        <f t="shared" si="1"/>
        <v>4.3</v>
      </c>
      <c r="S12" s="131">
        <v>2</v>
      </c>
      <c r="T12" s="65">
        <v>2</v>
      </c>
      <c r="U12" s="65">
        <v>4.8</v>
      </c>
      <c r="V12" s="65">
        <v>4</v>
      </c>
      <c r="W12" s="66"/>
      <c r="X12" s="137">
        <f t="shared" si="4"/>
        <v>3.2</v>
      </c>
      <c r="Y12" s="131">
        <v>4.8</v>
      </c>
      <c r="Z12" s="65">
        <v>4.2</v>
      </c>
      <c r="AA12" s="65">
        <v>4.5</v>
      </c>
      <c r="AB12" s="65"/>
      <c r="AC12" s="66">
        <v>4</v>
      </c>
      <c r="AD12" s="137">
        <f t="shared" si="5"/>
        <v>4.375</v>
      </c>
      <c r="AE12" s="131">
        <v>5</v>
      </c>
      <c r="AF12" s="65">
        <v>5</v>
      </c>
      <c r="AG12" s="65">
        <v>5</v>
      </c>
      <c r="AH12" s="65">
        <v>5</v>
      </c>
      <c r="AI12" s="66"/>
      <c r="AJ12" s="149">
        <f t="shared" si="6"/>
        <v>5</v>
      </c>
      <c r="AK12" s="145">
        <v>5</v>
      </c>
      <c r="AL12" s="69">
        <v>4.5</v>
      </c>
      <c r="AM12" s="69">
        <v>4.5</v>
      </c>
      <c r="AN12" s="69">
        <v>0.5</v>
      </c>
      <c r="AO12" s="154"/>
      <c r="AP12" s="136">
        <f t="shared" si="7"/>
        <v>3.625</v>
      </c>
    </row>
    <row r="13" spans="2:42" s="121" customFormat="1" ht="15.75" thickBot="1" x14ac:dyDescent="0.3">
      <c r="B13" s="113">
        <v>83401382009</v>
      </c>
      <c r="C13" s="114" t="s">
        <v>117</v>
      </c>
      <c r="D13" s="115"/>
      <c r="E13" s="15">
        <f t="shared" si="0"/>
        <v>2.6435</v>
      </c>
      <c r="F13" s="116"/>
      <c r="G13" s="116">
        <v>3.5</v>
      </c>
      <c r="H13" s="117">
        <f t="shared" si="2"/>
        <v>1.4000000000000001</v>
      </c>
      <c r="I13" s="236">
        <f t="shared" si="8"/>
        <v>4.3434999999999997</v>
      </c>
      <c r="J13" s="118"/>
      <c r="K13" s="119">
        <v>4</v>
      </c>
      <c r="L13" s="138">
        <f t="shared" si="3"/>
        <v>4</v>
      </c>
      <c r="M13" s="132">
        <v>4.8</v>
      </c>
      <c r="N13" s="116">
        <v>5.5</v>
      </c>
      <c r="O13" s="116">
        <v>4.2</v>
      </c>
      <c r="P13" s="116">
        <v>4.8499999999999996</v>
      </c>
      <c r="Q13" s="117"/>
      <c r="R13" s="137">
        <f t="shared" si="1"/>
        <v>4.8375000000000004</v>
      </c>
      <c r="S13" s="132">
        <v>1</v>
      </c>
      <c r="T13" s="116">
        <v>2</v>
      </c>
      <c r="U13" s="116">
        <v>3.5</v>
      </c>
      <c r="V13" s="116">
        <v>4.3</v>
      </c>
      <c r="W13" s="117"/>
      <c r="X13" s="137">
        <f t="shared" si="4"/>
        <v>2.7</v>
      </c>
      <c r="Y13" s="132">
        <v>4.8</v>
      </c>
      <c r="Z13" s="116">
        <v>4.5</v>
      </c>
      <c r="AA13" s="116">
        <v>5</v>
      </c>
      <c r="AB13" s="116"/>
      <c r="AC13" s="117">
        <v>4.0999999999999996</v>
      </c>
      <c r="AD13" s="137">
        <f t="shared" si="5"/>
        <v>4.5999999999999996</v>
      </c>
      <c r="AE13" s="132">
        <v>5</v>
      </c>
      <c r="AF13" s="116">
        <v>5</v>
      </c>
      <c r="AG13" s="116">
        <v>5</v>
      </c>
      <c r="AH13" s="116">
        <v>5</v>
      </c>
      <c r="AI13" s="117"/>
      <c r="AJ13" s="149">
        <f t="shared" si="6"/>
        <v>5</v>
      </c>
      <c r="AK13" s="146">
        <v>3.5</v>
      </c>
      <c r="AL13" s="120">
        <v>5</v>
      </c>
      <c r="AM13" s="120">
        <v>5</v>
      </c>
      <c r="AN13" s="120">
        <v>1</v>
      </c>
      <c r="AO13" s="155"/>
      <c r="AP13" s="136">
        <f t="shared" si="7"/>
        <v>3.625</v>
      </c>
    </row>
    <row r="14" spans="2:42" s="210" customFormat="1" ht="15.75" thickBot="1" x14ac:dyDescent="0.3">
      <c r="B14" s="199">
        <v>83400892010</v>
      </c>
      <c r="C14" s="200" t="s">
        <v>118</v>
      </c>
      <c r="D14" s="201"/>
      <c r="E14" s="187">
        <f t="shared" si="0"/>
        <v>1.496</v>
      </c>
      <c r="F14" s="202"/>
      <c r="G14" s="202">
        <v>2.2000000000000002</v>
      </c>
      <c r="H14" s="203">
        <f t="shared" si="2"/>
        <v>0.88000000000000012</v>
      </c>
      <c r="I14" s="236">
        <f t="shared" si="8"/>
        <v>2.6760000000000002</v>
      </c>
      <c r="J14" s="204"/>
      <c r="K14" s="205">
        <v>2</v>
      </c>
      <c r="L14" s="191">
        <f t="shared" si="3"/>
        <v>2</v>
      </c>
      <c r="M14" s="206"/>
      <c r="N14" s="202"/>
      <c r="O14" s="202"/>
      <c r="P14" s="202">
        <v>4.3</v>
      </c>
      <c r="Q14" s="203"/>
      <c r="R14" s="193">
        <f t="shared" si="1"/>
        <v>1.075</v>
      </c>
      <c r="S14" s="206"/>
      <c r="T14" s="202"/>
      <c r="U14" s="202"/>
      <c r="V14" s="202">
        <v>4.2</v>
      </c>
      <c r="W14" s="203"/>
      <c r="X14" s="193">
        <f t="shared" si="4"/>
        <v>1.05</v>
      </c>
      <c r="Y14" s="206">
        <v>3.5</v>
      </c>
      <c r="Z14" s="202">
        <v>4.8</v>
      </c>
      <c r="AA14" s="202">
        <v>2</v>
      </c>
      <c r="AB14" s="202"/>
      <c r="AC14" s="203">
        <v>3.8</v>
      </c>
      <c r="AD14" s="193">
        <f t="shared" si="5"/>
        <v>3.5250000000000004</v>
      </c>
      <c r="AE14" s="206"/>
      <c r="AF14" s="202"/>
      <c r="AG14" s="202"/>
      <c r="AH14" s="202"/>
      <c r="AI14" s="203"/>
      <c r="AJ14" s="194">
        <f t="shared" si="6"/>
        <v>0</v>
      </c>
      <c r="AK14" s="207">
        <v>5</v>
      </c>
      <c r="AL14" s="208">
        <v>4</v>
      </c>
      <c r="AM14" s="208">
        <v>4.5</v>
      </c>
      <c r="AN14" s="208">
        <v>0.5</v>
      </c>
      <c r="AO14" s="209"/>
      <c r="AP14" s="198">
        <f t="shared" si="7"/>
        <v>3.5</v>
      </c>
    </row>
    <row r="15" spans="2:42" s="48" customFormat="1" ht="15.75" thickBot="1" x14ac:dyDescent="0.3">
      <c r="B15" s="57">
        <v>83400092009</v>
      </c>
      <c r="C15" s="58" t="s">
        <v>119</v>
      </c>
      <c r="D15" s="59"/>
      <c r="E15" s="15">
        <f t="shared" si="0"/>
        <v>2.5714999999999999</v>
      </c>
      <c r="F15" s="52"/>
      <c r="G15" s="52">
        <v>4</v>
      </c>
      <c r="H15" s="53">
        <f t="shared" si="2"/>
        <v>1.6</v>
      </c>
      <c r="I15" s="236">
        <f t="shared" si="8"/>
        <v>4.4714999999999998</v>
      </c>
      <c r="J15" s="54"/>
      <c r="K15" s="55">
        <v>2.5</v>
      </c>
      <c r="L15" s="138">
        <f t="shared" si="3"/>
        <v>2.5</v>
      </c>
      <c r="M15" s="61">
        <v>4.95</v>
      </c>
      <c r="N15" s="52">
        <v>5.5</v>
      </c>
      <c r="O15" s="52">
        <v>4.8</v>
      </c>
      <c r="P15" s="52">
        <v>4.8</v>
      </c>
      <c r="Q15" s="53"/>
      <c r="R15" s="137">
        <f t="shared" si="1"/>
        <v>5.0125000000000002</v>
      </c>
      <c r="S15" s="61">
        <v>4.3</v>
      </c>
      <c r="T15" s="52">
        <v>2</v>
      </c>
      <c r="U15" s="52">
        <v>2</v>
      </c>
      <c r="V15" s="52">
        <v>4.5</v>
      </c>
      <c r="W15" s="53"/>
      <c r="X15" s="137">
        <f t="shared" si="4"/>
        <v>3.2</v>
      </c>
      <c r="Y15" s="61">
        <v>4.3</v>
      </c>
      <c r="Z15" s="52">
        <v>4</v>
      </c>
      <c r="AA15" s="52">
        <v>4</v>
      </c>
      <c r="AB15" s="52"/>
      <c r="AC15" s="53">
        <v>4</v>
      </c>
      <c r="AD15" s="137">
        <f t="shared" si="5"/>
        <v>4.0750000000000002</v>
      </c>
      <c r="AE15" s="61">
        <v>5</v>
      </c>
      <c r="AF15" s="52">
        <v>5</v>
      </c>
      <c r="AG15" s="52">
        <v>5</v>
      </c>
      <c r="AH15" s="52">
        <v>5</v>
      </c>
      <c r="AI15" s="53"/>
      <c r="AJ15" s="149">
        <f t="shared" si="6"/>
        <v>5</v>
      </c>
      <c r="AK15" s="143">
        <v>4.5</v>
      </c>
      <c r="AL15" s="56">
        <v>5</v>
      </c>
      <c r="AM15" s="56">
        <v>5</v>
      </c>
      <c r="AN15" s="56">
        <v>1</v>
      </c>
      <c r="AO15" s="152"/>
      <c r="AP15" s="136">
        <f t="shared" si="7"/>
        <v>3.875</v>
      </c>
    </row>
    <row r="16" spans="2:42" s="100" customFormat="1" ht="15.75" thickBot="1" x14ac:dyDescent="0.3">
      <c r="B16" s="101">
        <v>83400652009</v>
      </c>
      <c r="C16" s="102" t="s">
        <v>120</v>
      </c>
      <c r="D16" s="103"/>
      <c r="E16" s="15">
        <f t="shared" si="0"/>
        <v>2.4640000000000004</v>
      </c>
      <c r="F16" s="104"/>
      <c r="G16" s="104">
        <v>2</v>
      </c>
      <c r="H16" s="105">
        <f t="shared" si="2"/>
        <v>0.8</v>
      </c>
      <c r="I16" s="236">
        <f t="shared" si="8"/>
        <v>3.5640000000000001</v>
      </c>
      <c r="J16" s="106"/>
      <c r="K16" s="107">
        <v>3.5</v>
      </c>
      <c r="L16" s="138">
        <f t="shared" si="3"/>
        <v>3.5</v>
      </c>
      <c r="M16" s="133">
        <v>5</v>
      </c>
      <c r="N16" s="104">
        <v>3.7</v>
      </c>
      <c r="O16" s="104">
        <v>3.8</v>
      </c>
      <c r="P16" s="104">
        <v>4.2</v>
      </c>
      <c r="Q16" s="105"/>
      <c r="R16" s="137">
        <f t="shared" si="1"/>
        <v>4.1749999999999998</v>
      </c>
      <c r="S16" s="133">
        <v>1</v>
      </c>
      <c r="T16" s="104">
        <v>2.5</v>
      </c>
      <c r="U16" s="104">
        <v>1</v>
      </c>
      <c r="V16" s="104">
        <v>4.2</v>
      </c>
      <c r="W16" s="105"/>
      <c r="X16" s="137">
        <f t="shared" si="4"/>
        <v>2.1749999999999998</v>
      </c>
      <c r="Y16" s="133">
        <v>4.2</v>
      </c>
      <c r="Z16" s="104">
        <v>4.2</v>
      </c>
      <c r="AA16" s="104">
        <v>4.7</v>
      </c>
      <c r="AB16" s="104"/>
      <c r="AC16" s="105">
        <v>4.2</v>
      </c>
      <c r="AD16" s="137">
        <f t="shared" si="5"/>
        <v>4.3250000000000002</v>
      </c>
      <c r="AE16" s="133">
        <v>5</v>
      </c>
      <c r="AF16" s="104">
        <v>5</v>
      </c>
      <c r="AG16" s="104">
        <v>5</v>
      </c>
      <c r="AH16" s="104">
        <v>5</v>
      </c>
      <c r="AI16" s="105"/>
      <c r="AJ16" s="149">
        <f t="shared" si="6"/>
        <v>5</v>
      </c>
      <c r="AK16" s="133">
        <v>4.3</v>
      </c>
      <c r="AL16" s="104">
        <v>5</v>
      </c>
      <c r="AM16" s="104">
        <v>5</v>
      </c>
      <c r="AN16" s="108">
        <v>0.5</v>
      </c>
      <c r="AO16" s="156"/>
      <c r="AP16" s="136">
        <f t="shared" si="7"/>
        <v>3.7</v>
      </c>
    </row>
    <row r="17" spans="1:42" s="87" customFormat="1" ht="15.75" thickBot="1" x14ac:dyDescent="0.3">
      <c r="B17" s="88">
        <v>83400252008</v>
      </c>
      <c r="C17" s="89" t="s">
        <v>121</v>
      </c>
      <c r="D17" s="90"/>
      <c r="E17" s="15">
        <f t="shared" si="0"/>
        <v>2.3855</v>
      </c>
      <c r="F17" s="91"/>
      <c r="G17" s="91">
        <v>2.4</v>
      </c>
      <c r="H17" s="92">
        <f t="shared" si="2"/>
        <v>0.96</v>
      </c>
      <c r="I17" s="236">
        <f t="shared" si="8"/>
        <v>3.6454999999999997</v>
      </c>
      <c r="J17" s="93"/>
      <c r="K17" s="94">
        <v>2</v>
      </c>
      <c r="L17" s="138">
        <f t="shared" si="3"/>
        <v>2</v>
      </c>
      <c r="M17" s="134">
        <v>4.2</v>
      </c>
      <c r="N17" s="91">
        <v>3.5</v>
      </c>
      <c r="O17" s="91">
        <v>3.7</v>
      </c>
      <c r="P17" s="91">
        <v>4</v>
      </c>
      <c r="Q17" s="92"/>
      <c r="R17" s="137">
        <f t="shared" si="1"/>
        <v>3.85</v>
      </c>
      <c r="S17" s="134">
        <v>1</v>
      </c>
      <c r="T17" s="91">
        <v>2</v>
      </c>
      <c r="U17" s="91">
        <v>3.5</v>
      </c>
      <c r="V17" s="91">
        <v>4.3</v>
      </c>
      <c r="W17" s="92"/>
      <c r="X17" s="137">
        <f t="shared" si="4"/>
        <v>2.7</v>
      </c>
      <c r="Y17" s="134">
        <v>4.8</v>
      </c>
      <c r="Z17" s="91">
        <v>4.5</v>
      </c>
      <c r="AA17" s="91">
        <v>4.2</v>
      </c>
      <c r="AB17" s="91"/>
      <c r="AC17" s="92">
        <v>4</v>
      </c>
      <c r="AD17" s="137">
        <f t="shared" si="5"/>
        <v>4.375</v>
      </c>
      <c r="AE17" s="134">
        <v>5</v>
      </c>
      <c r="AF17" s="91">
        <v>5</v>
      </c>
      <c r="AG17" s="91">
        <v>5</v>
      </c>
      <c r="AH17" s="91"/>
      <c r="AI17" s="92"/>
      <c r="AJ17" s="149">
        <f t="shared" si="6"/>
        <v>3.75</v>
      </c>
      <c r="AK17" s="147">
        <v>4</v>
      </c>
      <c r="AL17" s="95">
        <v>4</v>
      </c>
      <c r="AM17" s="95">
        <v>5</v>
      </c>
      <c r="AN17" s="95">
        <v>3.7</v>
      </c>
      <c r="AO17" s="157"/>
      <c r="AP17" s="136">
        <f t="shared" si="7"/>
        <v>4.1749999999999998</v>
      </c>
    </row>
    <row r="18" spans="1:42" s="100" customFormat="1" ht="15.75" thickBot="1" x14ac:dyDescent="0.3">
      <c r="B18" s="101">
        <v>83401392009</v>
      </c>
      <c r="C18" s="102" t="s">
        <v>122</v>
      </c>
      <c r="D18" s="103"/>
      <c r="E18" s="15">
        <f t="shared" si="0"/>
        <v>2.4160000000000004</v>
      </c>
      <c r="F18" s="104"/>
      <c r="G18" s="100">
        <v>3.6</v>
      </c>
      <c r="H18" s="105">
        <f t="shared" si="2"/>
        <v>1.4400000000000002</v>
      </c>
      <c r="I18" s="236">
        <f t="shared" si="8"/>
        <v>4.1560000000000006</v>
      </c>
      <c r="J18" s="106"/>
      <c r="K18" s="158">
        <v>3.5</v>
      </c>
      <c r="L18" s="138">
        <f t="shared" si="3"/>
        <v>3.5</v>
      </c>
      <c r="M18" s="133">
        <v>4.8</v>
      </c>
      <c r="N18" s="104">
        <v>4.7</v>
      </c>
      <c r="O18" s="104">
        <v>4.2</v>
      </c>
      <c r="P18" s="104">
        <v>4.4000000000000004</v>
      </c>
      <c r="Q18" s="105"/>
      <c r="R18" s="137">
        <f t="shared" si="1"/>
        <v>4.5250000000000004</v>
      </c>
      <c r="S18" s="133">
        <v>0</v>
      </c>
      <c r="T18" s="104">
        <v>0</v>
      </c>
      <c r="U18" s="104">
        <v>0</v>
      </c>
      <c r="V18" s="104">
        <v>4.2</v>
      </c>
      <c r="W18" s="105"/>
      <c r="X18" s="137">
        <f t="shared" si="4"/>
        <v>1.05</v>
      </c>
      <c r="Y18" s="133">
        <v>4.2</v>
      </c>
      <c r="Z18" s="104">
        <v>4.2</v>
      </c>
      <c r="AA18" s="104">
        <v>4.7</v>
      </c>
      <c r="AB18" s="104"/>
      <c r="AC18" s="105">
        <v>4.2</v>
      </c>
      <c r="AD18" s="137">
        <f t="shared" si="5"/>
        <v>4.3250000000000002</v>
      </c>
      <c r="AE18" s="133">
        <v>5</v>
      </c>
      <c r="AF18" s="104">
        <v>5</v>
      </c>
      <c r="AG18" s="104">
        <v>5</v>
      </c>
      <c r="AH18" s="104">
        <v>5</v>
      </c>
      <c r="AI18" s="105"/>
      <c r="AJ18" s="149">
        <f t="shared" si="6"/>
        <v>5</v>
      </c>
      <c r="AK18" s="133">
        <v>4.3</v>
      </c>
      <c r="AL18" s="104">
        <v>5</v>
      </c>
      <c r="AM18" s="104">
        <v>5</v>
      </c>
      <c r="AN18" s="108">
        <v>0.5</v>
      </c>
      <c r="AO18" s="156"/>
      <c r="AP18" s="136">
        <f t="shared" si="7"/>
        <v>3.7</v>
      </c>
    </row>
    <row r="19" spans="1:42" s="87" customFormat="1" ht="15.75" thickBot="1" x14ac:dyDescent="0.3">
      <c r="B19" s="88">
        <v>83400122009</v>
      </c>
      <c r="C19" s="89" t="s">
        <v>123</v>
      </c>
      <c r="D19" s="90"/>
      <c r="E19" s="15">
        <f t="shared" si="0"/>
        <v>2.4682500000000003</v>
      </c>
      <c r="F19" s="91"/>
      <c r="G19" s="91">
        <v>1.9</v>
      </c>
      <c r="H19" s="92">
        <f t="shared" si="2"/>
        <v>0.76</v>
      </c>
      <c r="I19" s="236">
        <f t="shared" si="8"/>
        <v>3.5282499999999999</v>
      </c>
      <c r="J19" s="93"/>
      <c r="K19" s="94">
        <v>2</v>
      </c>
      <c r="L19" s="138">
        <f t="shared" si="3"/>
        <v>2</v>
      </c>
      <c r="M19" s="134">
        <v>3.6</v>
      </c>
      <c r="N19" s="91">
        <v>4.0999999999999996</v>
      </c>
      <c r="O19" s="91">
        <v>4.0999999999999996</v>
      </c>
      <c r="P19" s="91">
        <v>4.9000000000000004</v>
      </c>
      <c r="Q19" s="92"/>
      <c r="R19" s="137">
        <f t="shared" si="1"/>
        <v>4.1749999999999998</v>
      </c>
      <c r="S19" s="134">
        <v>1</v>
      </c>
      <c r="T19" s="91">
        <v>2</v>
      </c>
      <c r="U19" s="91">
        <v>3.5</v>
      </c>
      <c r="V19" s="91">
        <v>4.3</v>
      </c>
      <c r="W19" s="92"/>
      <c r="X19" s="137">
        <f t="shared" si="4"/>
        <v>2.7</v>
      </c>
      <c r="Y19" s="134">
        <v>4.8</v>
      </c>
      <c r="Z19" s="91">
        <v>4.5</v>
      </c>
      <c r="AA19" s="91">
        <v>4.2</v>
      </c>
      <c r="AB19" s="91"/>
      <c r="AC19" s="92">
        <v>4</v>
      </c>
      <c r="AD19" s="137">
        <f t="shared" si="5"/>
        <v>4.375</v>
      </c>
      <c r="AE19" s="134">
        <v>5</v>
      </c>
      <c r="AF19" s="91">
        <v>4.5</v>
      </c>
      <c r="AG19" s="91">
        <v>5</v>
      </c>
      <c r="AH19" s="91">
        <v>4</v>
      </c>
      <c r="AI19" s="92"/>
      <c r="AJ19" s="149">
        <f t="shared" si="6"/>
        <v>4.625</v>
      </c>
      <c r="AK19" s="147">
        <v>4</v>
      </c>
      <c r="AL19" s="95">
        <v>4</v>
      </c>
      <c r="AM19" s="95">
        <v>5</v>
      </c>
      <c r="AN19" s="95">
        <v>3.7</v>
      </c>
      <c r="AO19" s="157"/>
      <c r="AP19" s="136">
        <f t="shared" si="7"/>
        <v>4.1749999999999998</v>
      </c>
    </row>
    <row r="20" spans="1:42" s="74" customFormat="1" ht="15.75" thickBot="1" x14ac:dyDescent="0.3">
      <c r="B20" s="75">
        <v>83400932010</v>
      </c>
      <c r="C20" s="76" t="s">
        <v>124</v>
      </c>
      <c r="D20" s="77"/>
      <c r="E20" s="15">
        <f t="shared" si="0"/>
        <v>2.2650000000000001</v>
      </c>
      <c r="F20" s="78"/>
      <c r="G20" s="78">
        <v>3.2</v>
      </c>
      <c r="H20" s="79">
        <f t="shared" si="2"/>
        <v>1.2800000000000002</v>
      </c>
      <c r="I20" s="236">
        <f t="shared" si="8"/>
        <v>3.8450000000000002</v>
      </c>
      <c r="J20" s="80"/>
      <c r="K20" s="81">
        <v>2</v>
      </c>
      <c r="L20" s="138">
        <f t="shared" si="3"/>
        <v>2</v>
      </c>
      <c r="M20" s="130">
        <v>4</v>
      </c>
      <c r="N20" s="78">
        <v>3.7</v>
      </c>
      <c r="O20" s="78">
        <v>5</v>
      </c>
      <c r="P20" s="78">
        <v>3.7</v>
      </c>
      <c r="Q20" s="79"/>
      <c r="R20" s="137">
        <f t="shared" si="1"/>
        <v>4.0999999999999996</v>
      </c>
      <c r="S20" s="130">
        <v>3</v>
      </c>
      <c r="T20" s="78">
        <v>3.8</v>
      </c>
      <c r="U20" s="78">
        <v>1</v>
      </c>
      <c r="V20" s="78">
        <v>4.2</v>
      </c>
      <c r="W20" s="79"/>
      <c r="X20" s="137">
        <f t="shared" si="4"/>
        <v>3</v>
      </c>
      <c r="Y20" s="130">
        <v>3.5</v>
      </c>
      <c r="Z20" s="78">
        <v>4.8</v>
      </c>
      <c r="AA20" s="78">
        <v>2</v>
      </c>
      <c r="AB20" s="78"/>
      <c r="AC20" s="79">
        <v>3.8</v>
      </c>
      <c r="AD20" s="137">
        <f t="shared" si="5"/>
        <v>3.5250000000000004</v>
      </c>
      <c r="AE20" s="130">
        <v>5</v>
      </c>
      <c r="AF20" s="78">
        <v>5</v>
      </c>
      <c r="AG20" s="78">
        <v>5</v>
      </c>
      <c r="AH20" s="78">
        <v>5</v>
      </c>
      <c r="AI20" s="79"/>
      <c r="AJ20" s="149">
        <f t="shared" si="6"/>
        <v>5</v>
      </c>
      <c r="AK20" s="144">
        <v>5</v>
      </c>
      <c r="AL20" s="82">
        <v>4</v>
      </c>
      <c r="AM20" s="82">
        <v>4.5</v>
      </c>
      <c r="AN20" s="82">
        <v>0.5</v>
      </c>
      <c r="AO20" s="79"/>
      <c r="AP20" s="136">
        <f t="shared" si="7"/>
        <v>3.5</v>
      </c>
    </row>
    <row r="21" spans="1:42" s="87" customFormat="1" ht="15.75" thickBot="1" x14ac:dyDescent="0.3">
      <c r="B21" s="88">
        <v>83450932010</v>
      </c>
      <c r="C21" s="89" t="s">
        <v>125</v>
      </c>
      <c r="D21" s="90"/>
      <c r="E21" s="15">
        <f t="shared" si="0"/>
        <v>2.4380000000000002</v>
      </c>
      <c r="F21" s="91"/>
      <c r="G21" s="91">
        <v>3.5</v>
      </c>
      <c r="H21" s="92">
        <f t="shared" si="2"/>
        <v>1.4000000000000001</v>
      </c>
      <c r="I21" s="236">
        <f t="shared" si="8"/>
        <v>4.1379999999999999</v>
      </c>
      <c r="J21" s="93"/>
      <c r="K21" s="94">
        <v>2</v>
      </c>
      <c r="L21" s="138">
        <f t="shared" si="3"/>
        <v>2</v>
      </c>
      <c r="M21" s="134">
        <v>3.3</v>
      </c>
      <c r="N21" s="91">
        <v>5</v>
      </c>
      <c r="O21" s="91">
        <v>3.8</v>
      </c>
      <c r="P21" s="91">
        <v>3.8</v>
      </c>
      <c r="Q21" s="92"/>
      <c r="R21" s="137">
        <f t="shared" si="1"/>
        <v>3.9750000000000005</v>
      </c>
      <c r="S21" s="134">
        <v>1</v>
      </c>
      <c r="T21" s="91">
        <v>2</v>
      </c>
      <c r="U21" s="91">
        <v>3.5</v>
      </c>
      <c r="V21" s="91">
        <v>4.3</v>
      </c>
      <c r="W21" s="92"/>
      <c r="X21" s="137">
        <f t="shared" si="4"/>
        <v>2.7</v>
      </c>
      <c r="Y21" s="134">
        <v>4.8</v>
      </c>
      <c r="Z21" s="91">
        <v>4.5</v>
      </c>
      <c r="AA21" s="91">
        <v>4.2</v>
      </c>
      <c r="AB21" s="91"/>
      <c r="AC21" s="92">
        <v>4</v>
      </c>
      <c r="AD21" s="137">
        <f t="shared" si="5"/>
        <v>4.375</v>
      </c>
      <c r="AE21" s="134">
        <v>3</v>
      </c>
      <c r="AF21" s="91">
        <v>5</v>
      </c>
      <c r="AG21" s="91">
        <v>5</v>
      </c>
      <c r="AH21" s="91">
        <v>5</v>
      </c>
      <c r="AI21" s="92"/>
      <c r="AJ21" s="149">
        <f t="shared" si="6"/>
        <v>4.5</v>
      </c>
      <c r="AK21" s="147">
        <v>4</v>
      </c>
      <c r="AL21" s="95">
        <v>4</v>
      </c>
      <c r="AM21" s="95">
        <v>5</v>
      </c>
      <c r="AN21" s="95">
        <v>3.7</v>
      </c>
      <c r="AO21" s="92"/>
      <c r="AP21" s="136">
        <f t="shared" si="7"/>
        <v>4.1749999999999998</v>
      </c>
    </row>
    <row r="22" spans="1:42" s="121" customFormat="1" ht="15.75" thickBot="1" x14ac:dyDescent="0.3">
      <c r="B22" s="113">
        <v>83400142009</v>
      </c>
      <c r="C22" s="114" t="s">
        <v>126</v>
      </c>
      <c r="D22" s="115"/>
      <c r="E22" s="15">
        <f t="shared" si="0"/>
        <v>2.6269999999999998</v>
      </c>
      <c r="F22" s="116"/>
      <c r="G22" s="116">
        <v>3.3</v>
      </c>
      <c r="H22" s="117">
        <f t="shared" si="2"/>
        <v>1.32</v>
      </c>
      <c r="I22" s="236">
        <f t="shared" si="8"/>
        <v>4.2469999999999999</v>
      </c>
      <c r="J22" s="118"/>
      <c r="K22" s="119">
        <v>4</v>
      </c>
      <c r="L22" s="138">
        <f t="shared" si="3"/>
        <v>4</v>
      </c>
      <c r="M22" s="132">
        <v>4.8</v>
      </c>
      <c r="N22" s="116">
        <v>5.5</v>
      </c>
      <c r="O22" s="116">
        <v>4.3</v>
      </c>
      <c r="P22" s="116">
        <v>4.2</v>
      </c>
      <c r="Q22" s="117"/>
      <c r="R22" s="137">
        <f t="shared" si="1"/>
        <v>4.7</v>
      </c>
      <c r="S22" s="132">
        <v>2</v>
      </c>
      <c r="T22" s="116">
        <v>1</v>
      </c>
      <c r="U22" s="116">
        <v>3.5</v>
      </c>
      <c r="V22" s="116">
        <v>4.3</v>
      </c>
      <c r="W22" s="117"/>
      <c r="X22" s="137">
        <f t="shared" si="4"/>
        <v>2.7</v>
      </c>
      <c r="Y22" s="132">
        <v>4.8</v>
      </c>
      <c r="Z22" s="116">
        <v>4.5</v>
      </c>
      <c r="AA22" s="116">
        <v>5</v>
      </c>
      <c r="AB22" s="116"/>
      <c r="AC22" s="117">
        <v>4.0999999999999996</v>
      </c>
      <c r="AD22" s="137">
        <f t="shared" si="5"/>
        <v>4.5999999999999996</v>
      </c>
      <c r="AE22" s="132">
        <v>5</v>
      </c>
      <c r="AF22" s="116">
        <v>5</v>
      </c>
      <c r="AG22" s="116">
        <v>5</v>
      </c>
      <c r="AH22" s="116">
        <v>5</v>
      </c>
      <c r="AI22" s="117"/>
      <c r="AJ22" s="149">
        <f t="shared" si="6"/>
        <v>5</v>
      </c>
      <c r="AK22" s="146">
        <v>3.5</v>
      </c>
      <c r="AL22" s="120">
        <v>5</v>
      </c>
      <c r="AM22" s="120">
        <v>5</v>
      </c>
      <c r="AN22" s="120">
        <v>1</v>
      </c>
      <c r="AO22" s="155"/>
      <c r="AP22" s="136">
        <f t="shared" si="7"/>
        <v>3.625</v>
      </c>
    </row>
    <row r="23" spans="1:42" s="70" customFormat="1" ht="15.75" thickBot="1" x14ac:dyDescent="0.3">
      <c r="B23" s="71">
        <v>83400152009</v>
      </c>
      <c r="C23" s="72" t="s">
        <v>127</v>
      </c>
      <c r="D23" s="73"/>
      <c r="E23" s="15">
        <f t="shared" si="0"/>
        <v>2.4290000000000003</v>
      </c>
      <c r="F23" s="65"/>
      <c r="G23" s="65">
        <v>1.8</v>
      </c>
      <c r="H23" s="66">
        <f t="shared" si="2"/>
        <v>0.72000000000000008</v>
      </c>
      <c r="I23" s="236">
        <f t="shared" si="8"/>
        <v>3.4490000000000003</v>
      </c>
      <c r="J23" s="67"/>
      <c r="K23" s="68">
        <v>2</v>
      </c>
      <c r="L23" s="138">
        <f t="shared" si="3"/>
        <v>2</v>
      </c>
      <c r="M23" s="131">
        <v>3.4</v>
      </c>
      <c r="N23" s="65">
        <v>5.5</v>
      </c>
      <c r="O23" s="65">
        <v>4</v>
      </c>
      <c r="P23" s="65">
        <v>4.2</v>
      </c>
      <c r="Q23" s="66"/>
      <c r="R23" s="137">
        <f t="shared" si="1"/>
        <v>4.2750000000000004</v>
      </c>
      <c r="S23" s="131">
        <v>3</v>
      </c>
      <c r="T23" s="65">
        <v>1</v>
      </c>
      <c r="U23" s="65">
        <v>4.8</v>
      </c>
      <c r="V23" s="65">
        <v>4</v>
      </c>
      <c r="W23" s="66"/>
      <c r="X23" s="137">
        <f t="shared" si="4"/>
        <v>3.2</v>
      </c>
      <c r="Y23" s="131">
        <v>4.8</v>
      </c>
      <c r="Z23" s="65">
        <v>4.2</v>
      </c>
      <c r="AA23" s="65">
        <v>4.5</v>
      </c>
      <c r="AB23" s="65"/>
      <c r="AC23" s="66">
        <v>4</v>
      </c>
      <c r="AD23" s="137">
        <f t="shared" si="5"/>
        <v>4.375</v>
      </c>
      <c r="AE23" s="131">
        <v>5</v>
      </c>
      <c r="AF23" s="65">
        <v>5</v>
      </c>
      <c r="AG23" s="65">
        <v>5</v>
      </c>
      <c r="AH23" s="65">
        <v>5</v>
      </c>
      <c r="AI23" s="66"/>
      <c r="AJ23" s="149">
        <f t="shared" si="6"/>
        <v>5</v>
      </c>
      <c r="AK23" s="145">
        <v>5</v>
      </c>
      <c r="AL23" s="69">
        <v>4.5</v>
      </c>
      <c r="AM23" s="69">
        <v>4.5</v>
      </c>
      <c r="AN23" s="69">
        <v>0.5</v>
      </c>
      <c r="AO23" s="66"/>
      <c r="AP23" s="136">
        <f t="shared" si="7"/>
        <v>3.625</v>
      </c>
    </row>
    <row r="24" spans="1:42" s="48" customFormat="1" ht="15.75" thickBot="1" x14ac:dyDescent="0.3">
      <c r="B24" s="57">
        <v>83400162009</v>
      </c>
      <c r="C24" s="58" t="s">
        <v>128</v>
      </c>
      <c r="D24" s="59"/>
      <c r="E24" s="15">
        <f t="shared" si="0"/>
        <v>2.5549999999999997</v>
      </c>
      <c r="F24" s="52"/>
      <c r="G24" s="52">
        <v>3.3</v>
      </c>
      <c r="H24" s="53">
        <f t="shared" si="2"/>
        <v>1.32</v>
      </c>
      <c r="I24" s="236">
        <f t="shared" si="8"/>
        <v>4.1749999999999998</v>
      </c>
      <c r="J24" s="54"/>
      <c r="K24" s="55">
        <v>2.5</v>
      </c>
      <c r="L24" s="138">
        <f t="shared" si="3"/>
        <v>2.5</v>
      </c>
      <c r="M24" s="61">
        <v>4.8499999999999996</v>
      </c>
      <c r="N24" s="52">
        <v>5.5</v>
      </c>
      <c r="O24" s="52">
        <v>4.2</v>
      </c>
      <c r="P24" s="52">
        <v>4.95</v>
      </c>
      <c r="Q24" s="53"/>
      <c r="R24" s="137">
        <f t="shared" si="1"/>
        <v>4.875</v>
      </c>
      <c r="S24" s="61">
        <v>4.3</v>
      </c>
      <c r="T24" s="52">
        <v>2</v>
      </c>
      <c r="U24" s="52">
        <v>2</v>
      </c>
      <c r="V24" s="52">
        <v>4.5</v>
      </c>
      <c r="W24" s="53"/>
      <c r="X24" s="137">
        <f t="shared" si="4"/>
        <v>3.2</v>
      </c>
      <c r="Y24" s="61">
        <v>4.3</v>
      </c>
      <c r="Z24" s="52">
        <v>4</v>
      </c>
      <c r="AA24" s="52">
        <v>4</v>
      </c>
      <c r="AB24" s="52"/>
      <c r="AC24" s="53">
        <v>4</v>
      </c>
      <c r="AD24" s="137">
        <f t="shared" si="5"/>
        <v>4.0750000000000002</v>
      </c>
      <c r="AE24" s="61">
        <v>5</v>
      </c>
      <c r="AF24" s="52">
        <v>5</v>
      </c>
      <c r="AG24" s="52">
        <v>5</v>
      </c>
      <c r="AH24" s="52">
        <v>5</v>
      </c>
      <c r="AI24" s="53"/>
      <c r="AJ24" s="149">
        <f t="shared" si="6"/>
        <v>5</v>
      </c>
      <c r="AK24" s="143">
        <v>4.5</v>
      </c>
      <c r="AL24" s="56">
        <v>5</v>
      </c>
      <c r="AM24" s="56">
        <v>5</v>
      </c>
      <c r="AN24" s="56">
        <v>1</v>
      </c>
      <c r="AO24" s="152"/>
      <c r="AP24" s="136">
        <f t="shared" si="7"/>
        <v>3.875</v>
      </c>
    </row>
    <row r="25" spans="1:42" s="121" customFormat="1" ht="15.75" thickBot="1" x14ac:dyDescent="0.3">
      <c r="A25" s="121" t="s">
        <v>82</v>
      </c>
      <c r="B25" s="113">
        <v>83401412009</v>
      </c>
      <c r="C25" s="114" t="s">
        <v>129</v>
      </c>
      <c r="D25" s="115"/>
      <c r="E25" s="15">
        <f t="shared" si="0"/>
        <v>2.5449999999999999</v>
      </c>
      <c r="F25" s="116"/>
      <c r="G25" s="116">
        <v>2.8</v>
      </c>
      <c r="H25" s="117">
        <f t="shared" si="2"/>
        <v>1.1199999999999999</v>
      </c>
      <c r="I25" s="236">
        <f t="shared" si="8"/>
        <v>3.9649999999999999</v>
      </c>
      <c r="J25" s="118"/>
      <c r="K25" s="119">
        <v>4</v>
      </c>
      <c r="L25" s="138">
        <f t="shared" si="3"/>
        <v>4</v>
      </c>
      <c r="M25" s="132">
        <v>4.8499999999999996</v>
      </c>
      <c r="N25" s="116">
        <v>4.8</v>
      </c>
      <c r="O25" s="116">
        <v>4.2</v>
      </c>
      <c r="P25" s="116">
        <v>4.3</v>
      </c>
      <c r="Q25" s="117"/>
      <c r="R25" s="137">
        <f t="shared" si="1"/>
        <v>4.5374999999999996</v>
      </c>
      <c r="S25" s="132">
        <v>1</v>
      </c>
      <c r="T25" s="116">
        <v>2</v>
      </c>
      <c r="U25" s="116">
        <v>3.5</v>
      </c>
      <c r="V25" s="116">
        <v>4.3</v>
      </c>
      <c r="W25" s="117"/>
      <c r="X25" s="137">
        <f t="shared" si="4"/>
        <v>2.7</v>
      </c>
      <c r="Y25" s="132">
        <v>4.8</v>
      </c>
      <c r="Z25" s="116">
        <v>4.5</v>
      </c>
      <c r="AA25" s="116">
        <v>5</v>
      </c>
      <c r="AB25" s="116"/>
      <c r="AC25" s="117">
        <v>4.0999999999999996</v>
      </c>
      <c r="AD25" s="137">
        <f t="shared" si="5"/>
        <v>4.5999999999999996</v>
      </c>
      <c r="AE25" s="132">
        <v>5</v>
      </c>
      <c r="AF25" s="116">
        <v>5</v>
      </c>
      <c r="AG25" s="116">
        <v>5</v>
      </c>
      <c r="AH25" s="116"/>
      <c r="AI25" s="117"/>
      <c r="AJ25" s="149">
        <f t="shared" si="6"/>
        <v>3.75</v>
      </c>
      <c r="AK25" s="146">
        <v>3.5</v>
      </c>
      <c r="AL25" s="120">
        <v>5</v>
      </c>
      <c r="AM25" s="120">
        <v>5</v>
      </c>
      <c r="AN25" s="120">
        <v>1</v>
      </c>
      <c r="AO25" s="155"/>
      <c r="AP25" s="136">
        <f t="shared" si="7"/>
        <v>3.625</v>
      </c>
    </row>
    <row r="26" spans="1:42" s="100" customFormat="1" ht="15.75" thickBot="1" x14ac:dyDescent="0.3">
      <c r="B26" s="101">
        <v>83401422009</v>
      </c>
      <c r="C26" s="102" t="s">
        <v>130</v>
      </c>
      <c r="D26" s="103"/>
      <c r="E26" s="15">
        <f t="shared" si="0"/>
        <v>2.411</v>
      </c>
      <c r="F26" s="104"/>
      <c r="G26" s="100">
        <v>2.1</v>
      </c>
      <c r="H26" s="105">
        <f t="shared" si="2"/>
        <v>0.84000000000000008</v>
      </c>
      <c r="I26" s="236">
        <f t="shared" si="8"/>
        <v>3.5510000000000002</v>
      </c>
      <c r="J26" s="106"/>
      <c r="K26" s="158">
        <v>3.5</v>
      </c>
      <c r="L26" s="138">
        <f t="shared" si="3"/>
        <v>3.5</v>
      </c>
      <c r="M26" s="133">
        <v>3.4</v>
      </c>
      <c r="N26" s="104">
        <v>4.5</v>
      </c>
      <c r="O26" s="104">
        <v>4.5</v>
      </c>
      <c r="P26" s="104">
        <v>4.2</v>
      </c>
      <c r="Q26" s="105"/>
      <c r="R26" s="137">
        <f t="shared" si="1"/>
        <v>4.1500000000000004</v>
      </c>
      <c r="S26" s="133">
        <v>0</v>
      </c>
      <c r="T26" s="104">
        <v>1</v>
      </c>
      <c r="U26" s="104">
        <v>1</v>
      </c>
      <c r="V26" s="104">
        <v>4.2</v>
      </c>
      <c r="W26" s="105"/>
      <c r="X26" s="137">
        <f t="shared" si="4"/>
        <v>1.55</v>
      </c>
      <c r="Y26" s="133">
        <v>4.2</v>
      </c>
      <c r="Z26" s="104">
        <v>4.2</v>
      </c>
      <c r="AA26" s="104">
        <v>4.7</v>
      </c>
      <c r="AB26" s="104"/>
      <c r="AC26" s="105">
        <v>4.2</v>
      </c>
      <c r="AD26" s="137">
        <f t="shared" si="5"/>
        <v>4.3250000000000002</v>
      </c>
      <c r="AE26" s="133">
        <v>5</v>
      </c>
      <c r="AF26" s="104">
        <v>5</v>
      </c>
      <c r="AG26" s="126">
        <v>5</v>
      </c>
      <c r="AH26" s="104">
        <v>5</v>
      </c>
      <c r="AI26" s="105"/>
      <c r="AJ26" s="149">
        <f t="shared" si="6"/>
        <v>5</v>
      </c>
      <c r="AK26" s="133">
        <v>4.3</v>
      </c>
      <c r="AL26" s="104">
        <v>5</v>
      </c>
      <c r="AM26" s="104">
        <v>5</v>
      </c>
      <c r="AN26" s="108">
        <v>0.5</v>
      </c>
      <c r="AO26" s="156"/>
      <c r="AP26" s="136">
        <f t="shared" si="7"/>
        <v>3.7</v>
      </c>
    </row>
    <row r="27" spans="1:42" s="74" customFormat="1" ht="15.75" thickBot="1" x14ac:dyDescent="0.3">
      <c r="B27" s="75">
        <v>83400952010</v>
      </c>
      <c r="C27" s="76" t="s">
        <v>131</v>
      </c>
      <c r="D27" s="77"/>
      <c r="E27" s="15">
        <f t="shared" si="0"/>
        <v>2.1520000000000001</v>
      </c>
      <c r="F27" s="78"/>
      <c r="G27" s="78">
        <v>2.5</v>
      </c>
      <c r="H27" s="79">
        <f t="shared" si="2"/>
        <v>1</v>
      </c>
      <c r="I27" s="236">
        <f t="shared" si="8"/>
        <v>3.452</v>
      </c>
      <c r="J27" s="80"/>
      <c r="K27" s="81">
        <v>2</v>
      </c>
      <c r="L27" s="138">
        <f t="shared" si="3"/>
        <v>2</v>
      </c>
      <c r="M27" s="130">
        <v>4.3</v>
      </c>
      <c r="N27" s="78">
        <v>4</v>
      </c>
      <c r="O27" s="78">
        <v>5</v>
      </c>
      <c r="P27" s="78">
        <v>0</v>
      </c>
      <c r="Q27" s="79"/>
      <c r="R27" s="137">
        <f t="shared" si="1"/>
        <v>3.3250000000000002</v>
      </c>
      <c r="S27" s="130">
        <v>2</v>
      </c>
      <c r="T27" s="78">
        <v>3.8</v>
      </c>
      <c r="U27" s="78">
        <v>1</v>
      </c>
      <c r="V27" s="78">
        <v>4.2</v>
      </c>
      <c r="W27" s="79"/>
      <c r="X27" s="137">
        <f t="shared" si="4"/>
        <v>2.75</v>
      </c>
      <c r="Y27" s="130">
        <v>3.5</v>
      </c>
      <c r="Z27" s="78">
        <v>4.8</v>
      </c>
      <c r="AA27" s="78">
        <v>2</v>
      </c>
      <c r="AB27" s="78"/>
      <c r="AC27" s="79">
        <v>3.8</v>
      </c>
      <c r="AD27" s="137">
        <f t="shared" si="5"/>
        <v>3.5250000000000004</v>
      </c>
      <c r="AE27" s="130">
        <v>5</v>
      </c>
      <c r="AF27" s="78">
        <v>5</v>
      </c>
      <c r="AG27" s="78">
        <v>5</v>
      </c>
      <c r="AH27" s="78">
        <v>5</v>
      </c>
      <c r="AI27" s="79"/>
      <c r="AJ27" s="149">
        <f t="shared" si="6"/>
        <v>5</v>
      </c>
      <c r="AK27" s="144">
        <v>5</v>
      </c>
      <c r="AL27" s="82">
        <v>4</v>
      </c>
      <c r="AM27" s="82">
        <v>4.5</v>
      </c>
      <c r="AN27" s="82">
        <v>0.5</v>
      </c>
      <c r="AO27" s="153"/>
      <c r="AP27" s="136">
        <f t="shared" si="7"/>
        <v>3.5</v>
      </c>
    </row>
    <row r="28" spans="1:42" s="183" customFormat="1" ht="15.75" thickBot="1" x14ac:dyDescent="0.3">
      <c r="B28" s="184">
        <v>83450322008</v>
      </c>
      <c r="C28" s="185" t="s">
        <v>132</v>
      </c>
      <c r="D28" s="186"/>
      <c r="E28" s="187">
        <f t="shared" si="0"/>
        <v>0.85000000000000009</v>
      </c>
      <c r="F28" s="187"/>
      <c r="G28" s="187">
        <v>2.2000000000000002</v>
      </c>
      <c r="H28" s="188">
        <f t="shared" si="2"/>
        <v>0.88000000000000012</v>
      </c>
      <c r="I28" s="236">
        <f t="shared" si="8"/>
        <v>2.0300000000000002</v>
      </c>
      <c r="J28" s="189"/>
      <c r="K28" s="190"/>
      <c r="L28" s="191">
        <f t="shared" si="3"/>
        <v>0</v>
      </c>
      <c r="M28" s="192"/>
      <c r="N28" s="187"/>
      <c r="O28" s="187"/>
      <c r="P28" s="187"/>
      <c r="Q28" s="188"/>
      <c r="R28" s="193">
        <f t="shared" si="1"/>
        <v>0</v>
      </c>
      <c r="S28" s="192"/>
      <c r="T28" s="187"/>
      <c r="U28" s="187"/>
      <c r="V28" s="187"/>
      <c r="W28" s="188"/>
      <c r="X28" s="193">
        <f t="shared" si="4"/>
        <v>0</v>
      </c>
      <c r="Y28" s="192"/>
      <c r="Z28" s="187"/>
      <c r="AA28" s="187"/>
      <c r="AB28" s="187"/>
      <c r="AC28" s="188"/>
      <c r="AD28" s="193">
        <f t="shared" si="5"/>
        <v>0</v>
      </c>
      <c r="AE28" s="192"/>
      <c r="AF28" s="187"/>
      <c r="AG28" s="187"/>
      <c r="AH28" s="187"/>
      <c r="AI28" s="188"/>
      <c r="AJ28" s="194">
        <f t="shared" si="6"/>
        <v>0</v>
      </c>
      <c r="AK28" s="195">
        <v>5</v>
      </c>
      <c r="AL28" s="196">
        <v>3</v>
      </c>
      <c r="AM28" s="196">
        <v>3</v>
      </c>
      <c r="AN28" s="196">
        <v>3</v>
      </c>
      <c r="AO28" s="197">
        <v>3</v>
      </c>
      <c r="AP28" s="198">
        <f t="shared" si="7"/>
        <v>4.25</v>
      </c>
    </row>
    <row r="29" spans="1:42" s="70" customFormat="1" ht="15.75" thickBot="1" x14ac:dyDescent="0.3">
      <c r="B29" s="71">
        <v>83400182009</v>
      </c>
      <c r="C29" s="72" t="s">
        <v>133</v>
      </c>
      <c r="D29" s="73"/>
      <c r="E29" s="15">
        <f t="shared" si="0"/>
        <v>2.4240000000000004</v>
      </c>
      <c r="F29" s="65"/>
      <c r="G29" s="65">
        <v>3</v>
      </c>
      <c r="H29" s="66">
        <f t="shared" si="2"/>
        <v>1.2000000000000002</v>
      </c>
      <c r="I29" s="236">
        <f t="shared" si="8"/>
        <v>3.9240000000000004</v>
      </c>
      <c r="J29" s="67"/>
      <c r="K29" s="68">
        <v>2</v>
      </c>
      <c r="L29" s="138">
        <f t="shared" si="3"/>
        <v>2</v>
      </c>
      <c r="M29" s="131">
        <v>3.8</v>
      </c>
      <c r="N29" s="65">
        <v>3.7</v>
      </c>
      <c r="O29" s="65">
        <v>5</v>
      </c>
      <c r="P29" s="65">
        <v>4.3</v>
      </c>
      <c r="Q29" s="66"/>
      <c r="R29" s="137">
        <f t="shared" si="1"/>
        <v>4.2</v>
      </c>
      <c r="S29" s="131">
        <v>3.5</v>
      </c>
      <c r="T29" s="65">
        <v>1</v>
      </c>
      <c r="U29" s="65">
        <v>4.5</v>
      </c>
      <c r="V29" s="65">
        <v>4</v>
      </c>
      <c r="W29" s="66"/>
      <c r="X29" s="137">
        <f t="shared" si="4"/>
        <v>3.25</v>
      </c>
      <c r="Y29" s="131">
        <v>4.8</v>
      </c>
      <c r="Z29" s="65">
        <v>4.2</v>
      </c>
      <c r="AA29" s="65">
        <v>4.5</v>
      </c>
      <c r="AB29" s="65"/>
      <c r="AC29" s="66">
        <v>4</v>
      </c>
      <c r="AD29" s="137">
        <f t="shared" si="5"/>
        <v>4.375</v>
      </c>
      <c r="AE29" s="131">
        <v>5</v>
      </c>
      <c r="AF29" s="65">
        <v>5</v>
      </c>
      <c r="AG29" s="65">
        <v>5</v>
      </c>
      <c r="AH29" s="65">
        <v>5</v>
      </c>
      <c r="AI29" s="66"/>
      <c r="AJ29" s="149">
        <f t="shared" si="6"/>
        <v>5</v>
      </c>
      <c r="AK29" s="145">
        <v>5</v>
      </c>
      <c r="AL29" s="69">
        <v>4.5</v>
      </c>
      <c r="AM29" s="69">
        <v>4.5</v>
      </c>
      <c r="AN29" s="69">
        <v>0.5</v>
      </c>
      <c r="AO29" s="154"/>
      <c r="AP29" s="136">
        <f t="shared" si="7"/>
        <v>3.625</v>
      </c>
    </row>
    <row r="30" spans="1:42" s="74" customFormat="1" ht="15.75" thickBot="1" x14ac:dyDescent="0.3">
      <c r="B30" s="85">
        <v>83401602010</v>
      </c>
      <c r="C30" s="86" t="s">
        <v>134</v>
      </c>
      <c r="D30" s="77"/>
      <c r="E30" s="15">
        <f t="shared" si="0"/>
        <v>2.2650000000000001</v>
      </c>
      <c r="F30" s="78"/>
      <c r="G30" s="78">
        <v>3.8</v>
      </c>
      <c r="H30" s="66">
        <f t="shared" si="2"/>
        <v>1.52</v>
      </c>
      <c r="I30" s="236">
        <f t="shared" si="8"/>
        <v>4.085</v>
      </c>
      <c r="J30" s="80"/>
      <c r="K30" s="81">
        <v>2</v>
      </c>
      <c r="L30" s="138">
        <f t="shared" si="3"/>
        <v>2</v>
      </c>
      <c r="M30" s="130">
        <v>4.7</v>
      </c>
      <c r="N30" s="78">
        <v>4</v>
      </c>
      <c r="O30" s="78">
        <v>4</v>
      </c>
      <c r="P30" s="78">
        <v>3.7</v>
      </c>
      <c r="Q30" s="79"/>
      <c r="R30" s="137">
        <f t="shared" si="1"/>
        <v>4.0999999999999996</v>
      </c>
      <c r="S30" s="130">
        <v>3</v>
      </c>
      <c r="T30" s="78">
        <v>3.8</v>
      </c>
      <c r="U30" s="78">
        <v>1</v>
      </c>
      <c r="V30" s="78">
        <v>4.2</v>
      </c>
      <c r="W30" s="79"/>
      <c r="X30" s="137">
        <f t="shared" si="4"/>
        <v>3</v>
      </c>
      <c r="Y30" s="130">
        <v>3.5</v>
      </c>
      <c r="Z30" s="78">
        <v>4.8</v>
      </c>
      <c r="AA30" s="78">
        <v>2</v>
      </c>
      <c r="AB30" s="78"/>
      <c r="AC30" s="79">
        <v>3.8</v>
      </c>
      <c r="AD30" s="137">
        <f t="shared" si="5"/>
        <v>3.5250000000000004</v>
      </c>
      <c r="AE30" s="130">
        <v>5</v>
      </c>
      <c r="AF30" s="78">
        <v>5</v>
      </c>
      <c r="AG30" s="78">
        <v>5</v>
      </c>
      <c r="AH30" s="78">
        <v>5</v>
      </c>
      <c r="AI30" s="79"/>
      <c r="AJ30" s="149">
        <f t="shared" si="6"/>
        <v>5</v>
      </c>
      <c r="AK30" s="144">
        <v>5</v>
      </c>
      <c r="AL30" s="82">
        <v>4</v>
      </c>
      <c r="AM30" s="82">
        <v>4.5</v>
      </c>
      <c r="AN30" s="82">
        <v>0.5</v>
      </c>
      <c r="AO30" s="153"/>
      <c r="AP30" s="136">
        <f t="shared" si="7"/>
        <v>3.5</v>
      </c>
    </row>
    <row r="31" spans="1:42" s="87" customFormat="1" ht="15.75" thickBot="1" x14ac:dyDescent="0.3">
      <c r="B31" s="96">
        <v>83400202009</v>
      </c>
      <c r="C31" s="97" t="s">
        <v>135</v>
      </c>
      <c r="D31" s="98"/>
      <c r="E31" s="15">
        <f t="shared" si="0"/>
        <v>2.4860000000000002</v>
      </c>
      <c r="F31" s="91"/>
      <c r="G31" s="91">
        <v>1.9</v>
      </c>
      <c r="H31" s="66">
        <f t="shared" si="2"/>
        <v>0.76</v>
      </c>
      <c r="I31" s="236">
        <f t="shared" si="8"/>
        <v>3.5460000000000003</v>
      </c>
      <c r="J31" s="93"/>
      <c r="K31" s="94">
        <v>2</v>
      </c>
      <c r="L31" s="138">
        <f t="shared" si="3"/>
        <v>2</v>
      </c>
      <c r="M31" s="134">
        <v>4.3</v>
      </c>
      <c r="N31" s="91">
        <v>4.5</v>
      </c>
      <c r="O31" s="91">
        <v>4.5</v>
      </c>
      <c r="P31" s="91">
        <v>4.2</v>
      </c>
      <c r="Q31" s="92"/>
      <c r="R31" s="137">
        <f t="shared" si="1"/>
        <v>4.375</v>
      </c>
      <c r="S31" s="134">
        <v>1</v>
      </c>
      <c r="T31" s="91">
        <v>2</v>
      </c>
      <c r="U31" s="91">
        <v>3.5</v>
      </c>
      <c r="V31" s="91">
        <v>4.3</v>
      </c>
      <c r="W31" s="92"/>
      <c r="X31" s="137">
        <f t="shared" si="4"/>
        <v>2.7</v>
      </c>
      <c r="Y31" s="134">
        <v>4.8</v>
      </c>
      <c r="Z31" s="91">
        <v>4.5</v>
      </c>
      <c r="AA31" s="91">
        <v>4.2</v>
      </c>
      <c r="AB31" s="91"/>
      <c r="AC31" s="92">
        <v>4</v>
      </c>
      <c r="AD31" s="137">
        <f t="shared" si="5"/>
        <v>4.375</v>
      </c>
      <c r="AE31" s="150">
        <v>4</v>
      </c>
      <c r="AF31" s="125">
        <v>1</v>
      </c>
      <c r="AG31" s="125">
        <v>3</v>
      </c>
      <c r="AH31" s="91">
        <v>5</v>
      </c>
      <c r="AI31" s="92">
        <v>5</v>
      </c>
      <c r="AJ31" s="149">
        <f t="shared" si="6"/>
        <v>4.5</v>
      </c>
      <c r="AK31" s="147">
        <v>4</v>
      </c>
      <c r="AL31" s="95">
        <v>4</v>
      </c>
      <c r="AM31" s="95">
        <v>5</v>
      </c>
      <c r="AN31" s="95">
        <v>3.7</v>
      </c>
      <c r="AO31" s="157"/>
      <c r="AP31" s="136">
        <f t="shared" si="7"/>
        <v>4.1749999999999998</v>
      </c>
    </row>
    <row r="32" spans="1:42" s="48" customFormat="1" ht="15.75" thickBot="1" x14ac:dyDescent="0.3">
      <c r="B32" s="49">
        <v>83400222009</v>
      </c>
      <c r="C32" s="50" t="s">
        <v>136</v>
      </c>
      <c r="D32" s="51"/>
      <c r="E32" s="15">
        <f t="shared" si="0"/>
        <v>2.5564999999999998</v>
      </c>
      <c r="F32" s="52"/>
      <c r="G32" s="52">
        <v>3.3</v>
      </c>
      <c r="H32" s="66">
        <f t="shared" si="2"/>
        <v>1.32</v>
      </c>
      <c r="I32" s="236">
        <f t="shared" si="8"/>
        <v>4.1764999999999999</v>
      </c>
      <c r="J32" s="54"/>
      <c r="K32" s="55">
        <v>2.5</v>
      </c>
      <c r="L32" s="138">
        <f t="shared" si="3"/>
        <v>2.5</v>
      </c>
      <c r="M32" s="61">
        <v>4.8499999999999996</v>
      </c>
      <c r="N32" s="52">
        <v>5.5</v>
      </c>
      <c r="O32" s="52">
        <v>4.4000000000000004</v>
      </c>
      <c r="P32" s="52">
        <v>4.8</v>
      </c>
      <c r="Q32" s="53"/>
      <c r="R32" s="137">
        <f t="shared" si="1"/>
        <v>4.8875000000000002</v>
      </c>
      <c r="S32" s="61">
        <v>4.3</v>
      </c>
      <c r="T32" s="52">
        <v>2</v>
      </c>
      <c r="U32" s="52">
        <v>2</v>
      </c>
      <c r="V32" s="52">
        <v>4.5</v>
      </c>
      <c r="W32" s="53"/>
      <c r="X32" s="137">
        <f t="shared" si="4"/>
        <v>3.2</v>
      </c>
      <c r="Y32" s="61">
        <v>4.3</v>
      </c>
      <c r="Z32" s="52">
        <v>4</v>
      </c>
      <c r="AA32" s="52">
        <v>4</v>
      </c>
      <c r="AB32" s="52"/>
      <c r="AC32" s="53">
        <v>4</v>
      </c>
      <c r="AD32" s="137">
        <f t="shared" si="5"/>
        <v>4.0750000000000002</v>
      </c>
      <c r="AE32" s="61">
        <v>5</v>
      </c>
      <c r="AF32" s="52">
        <v>5</v>
      </c>
      <c r="AG32" s="52">
        <v>5</v>
      </c>
      <c r="AH32" s="52">
        <v>5</v>
      </c>
      <c r="AI32" s="53"/>
      <c r="AJ32" s="149">
        <f t="shared" si="6"/>
        <v>5</v>
      </c>
      <c r="AK32" s="143">
        <v>4.5</v>
      </c>
      <c r="AL32" s="56">
        <v>5</v>
      </c>
      <c r="AM32" s="56">
        <v>5</v>
      </c>
      <c r="AN32" s="56">
        <v>1</v>
      </c>
      <c r="AO32" s="152"/>
      <c r="AP32" s="136">
        <f t="shared" si="7"/>
        <v>3.875</v>
      </c>
    </row>
    <row r="33" spans="2:42" ht="15.75" thickBot="1" x14ac:dyDescent="0.3">
      <c r="B33" s="46">
        <v>83400012013</v>
      </c>
      <c r="C33" s="47" t="s">
        <v>137</v>
      </c>
      <c r="D33" s="45"/>
      <c r="E33" s="15">
        <f>(L33*0.08+AP33*0.2)*2</f>
        <v>1.8800000000000001</v>
      </c>
      <c r="F33" s="15"/>
      <c r="G33" s="15">
        <v>2.9</v>
      </c>
      <c r="H33" s="66">
        <f>G33*0.8</f>
        <v>2.3199999999999998</v>
      </c>
      <c r="I33" s="236">
        <f t="shared" si="8"/>
        <v>4.5</v>
      </c>
      <c r="J33" s="39"/>
      <c r="K33" s="14">
        <v>3</v>
      </c>
      <c r="L33" s="138">
        <f t="shared" si="3"/>
        <v>3</v>
      </c>
      <c r="M33" s="18"/>
      <c r="N33" s="15"/>
      <c r="O33" s="15"/>
      <c r="P33" s="15"/>
      <c r="Q33" s="16"/>
      <c r="R33" s="137">
        <f t="shared" si="1"/>
        <v>0</v>
      </c>
      <c r="S33" s="18"/>
      <c r="T33" s="15"/>
      <c r="U33" s="15"/>
      <c r="V33" s="15"/>
      <c r="W33" s="16"/>
      <c r="X33" s="137">
        <f t="shared" si="4"/>
        <v>0</v>
      </c>
      <c r="Y33" s="18"/>
      <c r="Z33" s="15"/>
      <c r="AA33" s="15"/>
      <c r="AB33" s="15"/>
      <c r="AC33" s="16"/>
      <c r="AD33" s="137">
        <f t="shared" si="5"/>
        <v>0</v>
      </c>
      <c r="AE33" s="18"/>
      <c r="AF33" s="15"/>
      <c r="AG33" s="15"/>
      <c r="AH33" s="15"/>
      <c r="AI33" s="16"/>
      <c r="AJ33" s="149">
        <f t="shared" si="6"/>
        <v>0</v>
      </c>
      <c r="AK33" s="7">
        <v>5</v>
      </c>
      <c r="AL33" s="6">
        <v>3</v>
      </c>
      <c r="AM33" s="6">
        <v>3</v>
      </c>
      <c r="AN33" s="6">
        <v>3</v>
      </c>
      <c r="AO33" s="8"/>
      <c r="AP33" s="136">
        <f t="shared" si="7"/>
        <v>3.5</v>
      </c>
    </row>
    <row r="34" spans="2:42" s="48" customFormat="1" ht="15.75" thickBot="1" x14ac:dyDescent="0.3">
      <c r="B34" s="49">
        <v>83400272009</v>
      </c>
      <c r="C34" s="50" t="s">
        <v>138</v>
      </c>
      <c r="D34" s="51"/>
      <c r="E34" s="15">
        <f t="shared" si="0"/>
        <v>2.5259999999999998</v>
      </c>
      <c r="F34" s="52"/>
      <c r="G34" s="52">
        <v>2.6</v>
      </c>
      <c r="H34" s="66">
        <f t="shared" si="2"/>
        <v>1.04</v>
      </c>
      <c r="I34" s="236">
        <f t="shared" si="8"/>
        <v>3.8659999999999997</v>
      </c>
      <c r="J34" s="54"/>
      <c r="K34" s="55">
        <v>2.5</v>
      </c>
      <c r="L34" s="138">
        <f t="shared" si="3"/>
        <v>2.5</v>
      </c>
      <c r="M34" s="61">
        <v>4.4000000000000004</v>
      </c>
      <c r="N34" s="52">
        <v>4.0999999999999996</v>
      </c>
      <c r="O34" s="52">
        <v>5</v>
      </c>
      <c r="P34" s="52">
        <v>4.7</v>
      </c>
      <c r="Q34" s="53"/>
      <c r="R34" s="137">
        <f t="shared" si="1"/>
        <v>4.55</v>
      </c>
      <c r="S34" s="48">
        <v>4.3</v>
      </c>
      <c r="T34" s="52">
        <v>2</v>
      </c>
      <c r="U34" s="52">
        <v>2.5</v>
      </c>
      <c r="V34" s="52">
        <v>4.5</v>
      </c>
      <c r="W34" s="53"/>
      <c r="X34" s="137">
        <f t="shared" si="4"/>
        <v>3.3250000000000002</v>
      </c>
      <c r="Y34" s="61">
        <v>4.3</v>
      </c>
      <c r="Z34" s="52">
        <v>4</v>
      </c>
      <c r="AA34" s="52">
        <v>4</v>
      </c>
      <c r="AB34" s="52"/>
      <c r="AC34" s="53">
        <v>4</v>
      </c>
      <c r="AD34" s="137">
        <f t="shared" si="5"/>
        <v>4.0750000000000002</v>
      </c>
      <c r="AE34" s="61">
        <v>5</v>
      </c>
      <c r="AF34" s="52">
        <v>5</v>
      </c>
      <c r="AG34" s="52">
        <v>5</v>
      </c>
      <c r="AH34" s="52">
        <v>5</v>
      </c>
      <c r="AI34" s="53"/>
      <c r="AJ34" s="149">
        <f t="shared" si="6"/>
        <v>5</v>
      </c>
      <c r="AK34" s="143">
        <v>4.5</v>
      </c>
      <c r="AL34" s="56">
        <v>5</v>
      </c>
      <c r="AM34" s="56">
        <v>5</v>
      </c>
      <c r="AN34" s="56">
        <v>1</v>
      </c>
      <c r="AO34" s="152"/>
      <c r="AP34" s="136">
        <f t="shared" si="7"/>
        <v>3.875</v>
      </c>
    </row>
    <row r="35" spans="2:42" s="70" customFormat="1" ht="15.75" thickBot="1" x14ac:dyDescent="0.3">
      <c r="B35" s="62">
        <v>83400522008</v>
      </c>
      <c r="C35" s="63" t="s">
        <v>139</v>
      </c>
      <c r="D35" s="64"/>
      <c r="E35" s="15">
        <f t="shared" si="0"/>
        <v>2.3620000000000001</v>
      </c>
      <c r="F35" s="65"/>
      <c r="G35" s="65">
        <v>2.6</v>
      </c>
      <c r="H35" s="66">
        <f t="shared" si="2"/>
        <v>1.04</v>
      </c>
      <c r="I35" s="236">
        <f t="shared" si="8"/>
        <v>3.702</v>
      </c>
      <c r="J35" s="67"/>
      <c r="K35" s="68">
        <v>2</v>
      </c>
      <c r="L35" s="138">
        <f t="shared" si="3"/>
        <v>2</v>
      </c>
      <c r="M35" s="131">
        <v>3.9</v>
      </c>
      <c r="N35" s="65">
        <v>3</v>
      </c>
      <c r="O35" s="65">
        <v>5.5</v>
      </c>
      <c r="P35" s="65">
        <v>3.8</v>
      </c>
      <c r="Q35" s="66"/>
      <c r="R35" s="137">
        <f t="shared" si="1"/>
        <v>4.05</v>
      </c>
      <c r="S35" s="131">
        <v>1</v>
      </c>
      <c r="T35" s="65">
        <v>1</v>
      </c>
      <c r="U35" s="65">
        <v>4.8</v>
      </c>
      <c r="V35" s="65">
        <v>4</v>
      </c>
      <c r="W35" s="66"/>
      <c r="X35" s="137">
        <f t="shared" si="4"/>
        <v>2.7</v>
      </c>
      <c r="Y35" s="131">
        <v>4.8</v>
      </c>
      <c r="Z35" s="65">
        <v>4.2</v>
      </c>
      <c r="AA35" s="65">
        <v>4.5</v>
      </c>
      <c r="AB35" s="65"/>
      <c r="AC35" s="66">
        <v>4</v>
      </c>
      <c r="AD35" s="137">
        <f t="shared" si="5"/>
        <v>4.375</v>
      </c>
      <c r="AE35" s="131">
        <v>5</v>
      </c>
      <c r="AF35" s="65">
        <v>5</v>
      </c>
      <c r="AG35" s="65">
        <v>5</v>
      </c>
      <c r="AH35" s="65">
        <v>5</v>
      </c>
      <c r="AI35" s="66"/>
      <c r="AJ35" s="149">
        <f t="shared" si="6"/>
        <v>5</v>
      </c>
      <c r="AK35" s="145">
        <v>5</v>
      </c>
      <c r="AL35" s="69">
        <v>4.5</v>
      </c>
      <c r="AM35" s="69">
        <v>4.5</v>
      </c>
      <c r="AN35" s="69">
        <v>0.5</v>
      </c>
      <c r="AO35" s="154"/>
      <c r="AP35" s="136">
        <f t="shared" si="7"/>
        <v>3.625</v>
      </c>
    </row>
    <row r="36" spans="2:42" s="100" customFormat="1" ht="15.75" thickBot="1" x14ac:dyDescent="0.3">
      <c r="B36" s="109">
        <v>83400702009</v>
      </c>
      <c r="C36" s="110" t="s">
        <v>140</v>
      </c>
      <c r="D36" s="111"/>
      <c r="E36" s="15">
        <f t="shared" si="0"/>
        <v>2.4620000000000002</v>
      </c>
      <c r="F36" s="104"/>
      <c r="G36" s="100">
        <v>3.4</v>
      </c>
      <c r="H36" s="66">
        <f t="shared" si="2"/>
        <v>1.36</v>
      </c>
      <c r="I36" s="236">
        <f t="shared" si="8"/>
        <v>4.1219999999999999</v>
      </c>
      <c r="J36" s="106"/>
      <c r="K36" s="158">
        <v>3.5</v>
      </c>
      <c r="L36" s="138">
        <f t="shared" si="3"/>
        <v>3.5</v>
      </c>
      <c r="M36" s="133">
        <v>4.3</v>
      </c>
      <c r="N36" s="104">
        <v>5</v>
      </c>
      <c r="O36" s="104">
        <v>3.5</v>
      </c>
      <c r="P36" s="104">
        <v>4.5</v>
      </c>
      <c r="Q36" s="105"/>
      <c r="R36" s="137">
        <f t="shared" si="1"/>
        <v>4.3250000000000002</v>
      </c>
      <c r="S36" s="133">
        <v>1</v>
      </c>
      <c r="T36" s="104">
        <v>2</v>
      </c>
      <c r="U36" s="104">
        <v>0.5</v>
      </c>
      <c r="V36" s="104">
        <v>4.2</v>
      </c>
      <c r="W36" s="105"/>
      <c r="X36" s="137">
        <f t="shared" si="4"/>
        <v>1.925</v>
      </c>
      <c r="Y36" s="133">
        <v>4.2</v>
      </c>
      <c r="Z36" s="104">
        <v>4.2</v>
      </c>
      <c r="AA36" s="104">
        <v>4.7</v>
      </c>
      <c r="AB36" s="104"/>
      <c r="AC36" s="105">
        <v>4.2</v>
      </c>
      <c r="AD36" s="137">
        <f t="shared" si="5"/>
        <v>4.3250000000000002</v>
      </c>
      <c r="AE36" s="133">
        <v>5</v>
      </c>
      <c r="AF36" s="104">
        <v>5</v>
      </c>
      <c r="AG36" s="104">
        <v>5</v>
      </c>
      <c r="AH36" s="104">
        <v>5</v>
      </c>
      <c r="AI36" s="105"/>
      <c r="AJ36" s="149">
        <f t="shared" si="6"/>
        <v>5</v>
      </c>
      <c r="AK36" s="133">
        <v>4.3</v>
      </c>
      <c r="AL36" s="104">
        <v>5</v>
      </c>
      <c r="AM36" s="104">
        <v>5</v>
      </c>
      <c r="AN36" s="108">
        <v>0.5</v>
      </c>
      <c r="AO36" s="156"/>
      <c r="AP36" s="136">
        <f t="shared" si="7"/>
        <v>3.7</v>
      </c>
    </row>
    <row r="37" spans="2:42" s="100" customFormat="1" ht="15.75" thickBot="1" x14ac:dyDescent="0.3">
      <c r="B37" s="109">
        <v>83400712009</v>
      </c>
      <c r="C37" s="110" t="s">
        <v>141</v>
      </c>
      <c r="D37" s="111"/>
      <c r="E37" s="15">
        <f t="shared" si="0"/>
        <v>2.1940000000000004</v>
      </c>
      <c r="F37" s="104"/>
      <c r="G37" s="100">
        <v>3.1</v>
      </c>
      <c r="H37" s="66">
        <f t="shared" si="2"/>
        <v>1.2400000000000002</v>
      </c>
      <c r="I37" s="236">
        <f t="shared" si="8"/>
        <v>3.7340000000000004</v>
      </c>
      <c r="J37" s="106"/>
      <c r="K37" s="158">
        <v>3.5</v>
      </c>
      <c r="L37" s="138">
        <f t="shared" si="3"/>
        <v>3.5</v>
      </c>
      <c r="M37" s="133">
        <v>0</v>
      </c>
      <c r="N37" s="104">
        <v>0</v>
      </c>
      <c r="O37" s="104">
        <v>3.4</v>
      </c>
      <c r="P37" s="104">
        <v>4.3</v>
      </c>
      <c r="Q37" s="105"/>
      <c r="R37" s="137">
        <f t="shared" si="1"/>
        <v>1.9249999999999998</v>
      </c>
      <c r="S37" s="133">
        <v>1</v>
      </c>
      <c r="T37" s="104">
        <v>2.5</v>
      </c>
      <c r="U37" s="104">
        <v>1</v>
      </c>
      <c r="V37" s="104">
        <v>4.2</v>
      </c>
      <c r="W37" s="105"/>
      <c r="X37" s="137">
        <f t="shared" si="4"/>
        <v>2.1749999999999998</v>
      </c>
      <c r="Y37" s="133">
        <v>4.2</v>
      </c>
      <c r="Z37" s="104">
        <v>4.2</v>
      </c>
      <c r="AA37" s="104">
        <v>4.7</v>
      </c>
      <c r="AB37" s="104"/>
      <c r="AC37" s="105">
        <v>4.2</v>
      </c>
      <c r="AD37" s="137">
        <f t="shared" si="5"/>
        <v>4.3250000000000002</v>
      </c>
      <c r="AE37" s="133">
        <v>5</v>
      </c>
      <c r="AF37" s="104">
        <v>5</v>
      </c>
      <c r="AG37" s="104">
        <v>5</v>
      </c>
      <c r="AH37" s="104">
        <v>5</v>
      </c>
      <c r="AI37" s="105"/>
      <c r="AJ37" s="149">
        <f t="shared" si="6"/>
        <v>5</v>
      </c>
      <c r="AK37" s="133">
        <v>4.3</v>
      </c>
      <c r="AL37" s="104">
        <v>5</v>
      </c>
      <c r="AM37" s="104">
        <v>5</v>
      </c>
      <c r="AN37" s="108">
        <v>0.5</v>
      </c>
      <c r="AO37" s="156"/>
      <c r="AP37" s="136">
        <f t="shared" si="7"/>
        <v>3.7</v>
      </c>
    </row>
    <row r="38" spans="2:42" s="121" customFormat="1" ht="15.75" thickBot="1" x14ac:dyDescent="0.3">
      <c r="B38" s="122">
        <v>83400252009</v>
      </c>
      <c r="C38" s="123" t="s">
        <v>142</v>
      </c>
      <c r="D38" s="124"/>
      <c r="E38" s="15">
        <f t="shared" si="0"/>
        <v>2.6120000000000001</v>
      </c>
      <c r="F38" s="116"/>
      <c r="G38" s="116">
        <v>3.5</v>
      </c>
      <c r="H38" s="66">
        <f t="shared" si="2"/>
        <v>1.4000000000000001</v>
      </c>
      <c r="I38" s="236">
        <f t="shared" si="8"/>
        <v>4.3120000000000003</v>
      </c>
      <c r="J38" s="118"/>
      <c r="K38" s="119">
        <v>4</v>
      </c>
      <c r="L38" s="138">
        <f t="shared" si="3"/>
        <v>4</v>
      </c>
      <c r="M38" s="132">
        <v>4.8</v>
      </c>
      <c r="N38" s="116">
        <v>5</v>
      </c>
      <c r="O38" s="116">
        <v>4.5</v>
      </c>
      <c r="P38" s="116">
        <v>4</v>
      </c>
      <c r="Q38" s="117"/>
      <c r="R38" s="137">
        <f t="shared" si="1"/>
        <v>4.5750000000000002</v>
      </c>
      <c r="S38" s="132">
        <v>1</v>
      </c>
      <c r="T38" s="116">
        <v>2</v>
      </c>
      <c r="U38" s="116">
        <v>3.5</v>
      </c>
      <c r="V38" s="116">
        <v>4.3</v>
      </c>
      <c r="W38" s="117"/>
      <c r="X38" s="137">
        <f t="shared" si="4"/>
        <v>2.7</v>
      </c>
      <c r="Y38" s="132">
        <v>4.8</v>
      </c>
      <c r="Z38" s="116">
        <v>4.5</v>
      </c>
      <c r="AA38" s="116">
        <v>5</v>
      </c>
      <c r="AB38" s="116"/>
      <c r="AC38" s="117">
        <v>4.0999999999999996</v>
      </c>
      <c r="AD38" s="137">
        <f t="shared" si="5"/>
        <v>4.5999999999999996</v>
      </c>
      <c r="AE38" s="132">
        <v>5</v>
      </c>
      <c r="AF38" s="116">
        <v>5</v>
      </c>
      <c r="AG38" s="116">
        <v>5</v>
      </c>
      <c r="AH38" s="116">
        <v>5</v>
      </c>
      <c r="AI38" s="117"/>
      <c r="AJ38" s="149">
        <f t="shared" si="6"/>
        <v>5</v>
      </c>
      <c r="AK38" s="146">
        <v>3.5</v>
      </c>
      <c r="AL38" s="120">
        <v>5</v>
      </c>
      <c r="AM38" s="120">
        <v>5</v>
      </c>
      <c r="AN38" s="120">
        <v>1</v>
      </c>
      <c r="AO38" s="155"/>
      <c r="AP38" s="136">
        <f t="shared" si="7"/>
        <v>3.625</v>
      </c>
    </row>
    <row r="39" spans="2:42" s="87" customFormat="1" ht="15.75" thickBot="1" x14ac:dyDescent="0.3">
      <c r="B39" s="96">
        <v>83450612008</v>
      </c>
      <c r="C39" s="97" t="s">
        <v>143</v>
      </c>
      <c r="D39" s="98"/>
      <c r="E39" s="15">
        <f t="shared" si="0"/>
        <v>2.0085000000000002</v>
      </c>
      <c r="F39" s="91"/>
      <c r="G39" s="91">
        <v>2</v>
      </c>
      <c r="H39" s="66">
        <f t="shared" si="2"/>
        <v>0.8</v>
      </c>
      <c r="I39" s="236">
        <f t="shared" si="8"/>
        <v>3.1085000000000003</v>
      </c>
      <c r="J39" s="93"/>
      <c r="K39" s="94">
        <v>2</v>
      </c>
      <c r="L39" s="138">
        <f t="shared" si="3"/>
        <v>2</v>
      </c>
      <c r="M39" s="134">
        <v>0</v>
      </c>
      <c r="N39" s="91">
        <v>4</v>
      </c>
      <c r="O39" s="91">
        <v>0</v>
      </c>
      <c r="P39" s="91">
        <v>3</v>
      </c>
      <c r="Q39" s="92"/>
      <c r="R39" s="137">
        <f t="shared" si="1"/>
        <v>1.75</v>
      </c>
      <c r="S39" s="134">
        <v>1</v>
      </c>
      <c r="T39" s="91">
        <v>2</v>
      </c>
      <c r="U39" s="91">
        <v>3.5</v>
      </c>
      <c r="V39" s="91">
        <v>4.3</v>
      </c>
      <c r="W39" s="92"/>
      <c r="X39" s="137">
        <f t="shared" si="4"/>
        <v>2.7</v>
      </c>
      <c r="Y39" s="134">
        <v>4.8</v>
      </c>
      <c r="Z39" s="91">
        <v>4.5</v>
      </c>
      <c r="AA39" s="91">
        <v>4.2</v>
      </c>
      <c r="AB39" s="91"/>
      <c r="AC39" s="92">
        <v>4</v>
      </c>
      <c r="AD39" s="137">
        <f t="shared" si="5"/>
        <v>4.375</v>
      </c>
      <c r="AE39" s="134">
        <v>5</v>
      </c>
      <c r="AF39" s="91">
        <v>0</v>
      </c>
      <c r="AG39" s="91">
        <v>0</v>
      </c>
      <c r="AH39" s="91">
        <v>0</v>
      </c>
      <c r="AI39" s="92"/>
      <c r="AJ39" s="149">
        <f t="shared" si="6"/>
        <v>1.25</v>
      </c>
      <c r="AK39" s="147">
        <v>4</v>
      </c>
      <c r="AL39" s="95">
        <v>4</v>
      </c>
      <c r="AM39" s="95">
        <v>5</v>
      </c>
      <c r="AN39" s="95">
        <v>3.7</v>
      </c>
      <c r="AO39" s="157"/>
      <c r="AP39" s="136">
        <f t="shared" si="7"/>
        <v>4.1749999999999998</v>
      </c>
    </row>
    <row r="40" spans="2:42" s="70" customFormat="1" ht="15.75" thickBot="1" x14ac:dyDescent="0.3">
      <c r="B40" s="62">
        <v>83400282009</v>
      </c>
      <c r="C40" s="63" t="s">
        <v>144</v>
      </c>
      <c r="D40" s="64"/>
      <c r="E40" s="15">
        <f t="shared" si="0"/>
        <v>2.3719999999999999</v>
      </c>
      <c r="F40" s="65"/>
      <c r="G40" s="65">
        <v>2.7</v>
      </c>
      <c r="H40" s="66">
        <f t="shared" si="2"/>
        <v>1.08</v>
      </c>
      <c r="I40" s="236">
        <f t="shared" si="8"/>
        <v>3.7519999999999998</v>
      </c>
      <c r="J40" s="67"/>
      <c r="K40" s="68">
        <v>2</v>
      </c>
      <c r="L40" s="138">
        <f t="shared" si="3"/>
        <v>2</v>
      </c>
      <c r="M40" s="131">
        <v>3.5</v>
      </c>
      <c r="N40" s="65">
        <v>4.5</v>
      </c>
      <c r="O40" s="127">
        <v>3.5</v>
      </c>
      <c r="P40" s="65">
        <v>3.7</v>
      </c>
      <c r="Q40" s="66"/>
      <c r="R40" s="137">
        <f t="shared" si="1"/>
        <v>3.8</v>
      </c>
      <c r="S40" s="131">
        <v>3</v>
      </c>
      <c r="T40" s="65">
        <v>1</v>
      </c>
      <c r="U40" s="65">
        <v>4.8</v>
      </c>
      <c r="V40" s="65">
        <v>4</v>
      </c>
      <c r="W40" s="66"/>
      <c r="X40" s="137">
        <f t="shared" si="4"/>
        <v>3.2</v>
      </c>
      <c r="Y40" s="131">
        <v>4.8</v>
      </c>
      <c r="Z40" s="65">
        <v>4.2</v>
      </c>
      <c r="AA40" s="65">
        <v>4.5</v>
      </c>
      <c r="AB40" s="65"/>
      <c r="AC40" s="66">
        <v>4</v>
      </c>
      <c r="AD40" s="137">
        <f t="shared" si="5"/>
        <v>4.375</v>
      </c>
      <c r="AE40" s="131">
        <v>5</v>
      </c>
      <c r="AF40" s="65">
        <v>5</v>
      </c>
      <c r="AG40" s="65">
        <v>5</v>
      </c>
      <c r="AH40" s="65">
        <v>5</v>
      </c>
      <c r="AI40" s="66"/>
      <c r="AJ40" s="149">
        <f t="shared" si="6"/>
        <v>5</v>
      </c>
      <c r="AK40" s="145">
        <v>5</v>
      </c>
      <c r="AL40" s="69">
        <v>4.5</v>
      </c>
      <c r="AM40" s="69">
        <v>4.5</v>
      </c>
      <c r="AN40" s="69">
        <v>0.5</v>
      </c>
      <c r="AO40" s="154"/>
      <c r="AP40" s="136">
        <f t="shared" si="7"/>
        <v>3.625</v>
      </c>
    </row>
    <row r="41" spans="2:42" s="121" customFormat="1" ht="15.75" thickBot="1" x14ac:dyDescent="0.3">
      <c r="B41" s="122"/>
      <c r="C41" s="123" t="s">
        <v>146</v>
      </c>
      <c r="D41" s="124"/>
      <c r="E41" s="15">
        <f t="shared" si="0"/>
        <v>2.6383999999999999</v>
      </c>
      <c r="F41" s="116"/>
      <c r="G41" s="116">
        <v>3</v>
      </c>
      <c r="H41" s="66">
        <f t="shared" si="2"/>
        <v>1.2000000000000002</v>
      </c>
      <c r="I41" s="236">
        <f t="shared" si="8"/>
        <v>4.1383999999999999</v>
      </c>
      <c r="J41" s="118"/>
      <c r="K41" s="119">
        <v>4</v>
      </c>
      <c r="L41" s="138">
        <f t="shared" si="3"/>
        <v>4</v>
      </c>
      <c r="M41" s="132">
        <v>4.9800000000000004</v>
      </c>
      <c r="N41" s="116">
        <v>5.5</v>
      </c>
      <c r="O41" s="116">
        <v>4.7</v>
      </c>
      <c r="P41" s="116">
        <v>4</v>
      </c>
      <c r="Q41" s="117"/>
      <c r="R41" s="137">
        <f t="shared" si="1"/>
        <v>4.7949999999999999</v>
      </c>
      <c r="S41" s="132">
        <v>1</v>
      </c>
      <c r="T41" s="116">
        <v>2</v>
      </c>
      <c r="U41" s="116">
        <v>3.5</v>
      </c>
      <c r="V41" s="116">
        <v>4.3</v>
      </c>
      <c r="W41" s="117"/>
      <c r="X41" s="137">
        <f t="shared" si="4"/>
        <v>2.7</v>
      </c>
      <c r="Y41" s="132">
        <v>4.8</v>
      </c>
      <c r="Z41" s="116">
        <v>4.5</v>
      </c>
      <c r="AA41" s="116">
        <v>5</v>
      </c>
      <c r="AB41" s="116"/>
      <c r="AC41" s="117">
        <v>4.0999999999999996</v>
      </c>
      <c r="AD41" s="137">
        <f t="shared" si="5"/>
        <v>4.5999999999999996</v>
      </c>
      <c r="AE41" s="132">
        <v>5</v>
      </c>
      <c r="AF41" s="116">
        <v>5</v>
      </c>
      <c r="AG41" s="116">
        <v>5</v>
      </c>
      <c r="AH41" s="116">
        <v>5</v>
      </c>
      <c r="AI41" s="117"/>
      <c r="AJ41" s="149">
        <f t="shared" si="6"/>
        <v>5</v>
      </c>
      <c r="AK41" s="146">
        <v>3.5</v>
      </c>
      <c r="AL41" s="120">
        <v>5</v>
      </c>
      <c r="AM41" s="120">
        <v>5</v>
      </c>
      <c r="AN41" s="120">
        <v>1</v>
      </c>
      <c r="AO41" s="155"/>
      <c r="AP41" s="136">
        <f t="shared" si="7"/>
        <v>3.625</v>
      </c>
    </row>
    <row r="42" spans="2:42" s="87" customFormat="1" ht="15.75" thickBot="1" x14ac:dyDescent="0.3">
      <c r="B42" s="96"/>
      <c r="C42" s="97" t="s">
        <v>147</v>
      </c>
      <c r="D42" s="98"/>
      <c r="E42" s="15">
        <f t="shared" si="0"/>
        <v>2.5299999999999998</v>
      </c>
      <c r="F42" s="91"/>
      <c r="G42" s="91">
        <v>2.6</v>
      </c>
      <c r="H42" s="66">
        <f t="shared" si="2"/>
        <v>1.04</v>
      </c>
      <c r="I42" s="236">
        <f t="shared" si="8"/>
        <v>3.8699999999999997</v>
      </c>
      <c r="J42" s="93"/>
      <c r="K42" s="94">
        <v>2</v>
      </c>
      <c r="L42" s="138">
        <f t="shared" si="3"/>
        <v>2</v>
      </c>
      <c r="M42" s="134">
        <v>4.5999999999999996</v>
      </c>
      <c r="N42" s="91">
        <v>5</v>
      </c>
      <c r="O42" s="91">
        <v>4.3</v>
      </c>
      <c r="P42" s="91">
        <v>3.9</v>
      </c>
      <c r="Q42" s="92"/>
      <c r="R42" s="137">
        <f t="shared" si="1"/>
        <v>4.4499999999999993</v>
      </c>
      <c r="S42" s="134">
        <v>1.5</v>
      </c>
      <c r="T42" s="91">
        <v>2</v>
      </c>
      <c r="U42" s="91">
        <v>3.5</v>
      </c>
      <c r="V42" s="91">
        <v>4.3</v>
      </c>
      <c r="W42" s="92"/>
      <c r="X42" s="137">
        <f t="shared" si="4"/>
        <v>2.8250000000000002</v>
      </c>
      <c r="Y42" s="134">
        <v>4.8</v>
      </c>
      <c r="Z42" s="91">
        <v>4.5</v>
      </c>
      <c r="AA42" s="91">
        <v>4.2</v>
      </c>
      <c r="AB42" s="91"/>
      <c r="AC42" s="92">
        <v>4</v>
      </c>
      <c r="AD42" s="137">
        <f t="shared" si="5"/>
        <v>4.375</v>
      </c>
      <c r="AE42" s="134">
        <v>5</v>
      </c>
      <c r="AF42" s="91">
        <v>5</v>
      </c>
      <c r="AG42" s="91">
        <v>5</v>
      </c>
      <c r="AH42" s="91">
        <v>5</v>
      </c>
      <c r="AI42" s="92"/>
      <c r="AJ42" s="149">
        <f t="shared" si="6"/>
        <v>5</v>
      </c>
      <c r="AK42" s="147">
        <v>4</v>
      </c>
      <c r="AL42" s="95">
        <v>4</v>
      </c>
      <c r="AM42" s="95">
        <v>5</v>
      </c>
      <c r="AN42" s="95">
        <v>3.7</v>
      </c>
      <c r="AO42" s="157"/>
      <c r="AP42" s="136">
        <f t="shared" si="7"/>
        <v>4.1749999999999998</v>
      </c>
    </row>
    <row r="43" spans="2:42" s="74" customFormat="1" ht="15.75" thickBot="1" x14ac:dyDescent="0.3">
      <c r="B43" s="83"/>
      <c r="C43" s="83" t="s">
        <v>153</v>
      </c>
      <c r="D43" s="84"/>
      <c r="E43" s="15">
        <f t="shared" si="0"/>
        <v>2.35</v>
      </c>
      <c r="F43" s="78"/>
      <c r="G43" s="78">
        <v>2.5</v>
      </c>
      <c r="H43" s="66">
        <f t="shared" si="2"/>
        <v>1</v>
      </c>
      <c r="I43" s="236">
        <f t="shared" si="8"/>
        <v>3.65</v>
      </c>
      <c r="J43" s="80"/>
      <c r="K43" s="81">
        <v>2</v>
      </c>
      <c r="L43" s="138">
        <f t="shared" si="3"/>
        <v>2</v>
      </c>
      <c r="M43" s="130">
        <v>3.9</v>
      </c>
      <c r="N43" s="78">
        <v>4.5999999999999996</v>
      </c>
      <c r="O43" s="78">
        <v>4</v>
      </c>
      <c r="P43" s="78">
        <v>3.4</v>
      </c>
      <c r="Q43" s="79"/>
      <c r="R43" s="137">
        <f t="shared" si="1"/>
        <v>3.9750000000000001</v>
      </c>
      <c r="S43" s="130">
        <v>3</v>
      </c>
      <c r="T43" s="78">
        <v>3.8</v>
      </c>
      <c r="U43" s="78">
        <v>3.5</v>
      </c>
      <c r="V43" s="78">
        <v>4.2</v>
      </c>
      <c r="W43" s="79"/>
      <c r="X43" s="137">
        <f t="shared" si="4"/>
        <v>3.625</v>
      </c>
      <c r="Y43" s="130">
        <v>3.5</v>
      </c>
      <c r="Z43" s="78">
        <v>4.8</v>
      </c>
      <c r="AA43" s="78">
        <v>2</v>
      </c>
      <c r="AB43" s="78"/>
      <c r="AC43" s="79">
        <v>3.8</v>
      </c>
      <c r="AD43" s="137">
        <f t="shared" si="5"/>
        <v>3.5250000000000004</v>
      </c>
      <c r="AE43" s="130">
        <v>5</v>
      </c>
      <c r="AF43" s="78">
        <v>5</v>
      </c>
      <c r="AG43" s="78">
        <v>5</v>
      </c>
      <c r="AH43" s="78">
        <v>5</v>
      </c>
      <c r="AI43" s="79"/>
      <c r="AJ43" s="149">
        <f t="shared" si="6"/>
        <v>5</v>
      </c>
      <c r="AK43" s="144">
        <v>5</v>
      </c>
      <c r="AL43" s="82">
        <v>4</v>
      </c>
      <c r="AM43" s="82">
        <v>4.5</v>
      </c>
      <c r="AN43" s="82">
        <v>1.5</v>
      </c>
      <c r="AO43" s="153"/>
      <c r="AP43" s="136">
        <f t="shared" si="7"/>
        <v>3.75</v>
      </c>
    </row>
    <row r="44" spans="2:42" s="74" customFormat="1" ht="15.75" thickBot="1" x14ac:dyDescent="0.3">
      <c r="B44" s="83"/>
      <c r="C44" s="83" t="s">
        <v>152</v>
      </c>
      <c r="D44" s="84"/>
      <c r="E44" s="15">
        <f t="shared" si="0"/>
        <v>2.2830000000000004</v>
      </c>
      <c r="F44" s="78"/>
      <c r="G44" s="78">
        <v>2.2000000000000002</v>
      </c>
      <c r="H44" s="66">
        <f t="shared" si="2"/>
        <v>0.88000000000000012</v>
      </c>
      <c r="I44" s="236">
        <f t="shared" si="8"/>
        <v>3.4630000000000001</v>
      </c>
      <c r="J44" s="80"/>
      <c r="K44" s="81">
        <v>2</v>
      </c>
      <c r="L44" s="138">
        <f t="shared" si="3"/>
        <v>2</v>
      </c>
      <c r="M44" s="130">
        <v>3.9</v>
      </c>
      <c r="N44" s="78">
        <v>5</v>
      </c>
      <c r="O44" s="78">
        <v>3.4</v>
      </c>
      <c r="P44" s="78">
        <v>4.2</v>
      </c>
      <c r="Q44" s="79"/>
      <c r="R44" s="137">
        <f t="shared" si="1"/>
        <v>4.125</v>
      </c>
      <c r="S44" s="130">
        <v>3</v>
      </c>
      <c r="T44" s="78">
        <v>3.8</v>
      </c>
      <c r="U44" s="78">
        <v>0.5</v>
      </c>
      <c r="V44" s="78">
        <v>4.2</v>
      </c>
      <c r="W44" s="79"/>
      <c r="X44" s="137">
        <f t="shared" si="4"/>
        <v>2.875</v>
      </c>
      <c r="Y44" s="130">
        <v>3.5</v>
      </c>
      <c r="Z44" s="78">
        <v>4.8</v>
      </c>
      <c r="AA44" s="78">
        <v>2</v>
      </c>
      <c r="AB44" s="78"/>
      <c r="AC44" s="79">
        <v>3.8</v>
      </c>
      <c r="AD44" s="137">
        <f t="shared" si="5"/>
        <v>3.5250000000000004</v>
      </c>
      <c r="AE44" s="130">
        <v>5</v>
      </c>
      <c r="AF44" s="78">
        <v>5</v>
      </c>
      <c r="AG44" s="78">
        <v>5</v>
      </c>
      <c r="AH44" s="78">
        <v>5</v>
      </c>
      <c r="AI44" s="79"/>
      <c r="AJ44" s="149">
        <f t="shared" si="6"/>
        <v>5</v>
      </c>
      <c r="AK44" s="144">
        <v>4.5</v>
      </c>
      <c r="AL44" s="82">
        <v>4</v>
      </c>
      <c r="AM44" s="82">
        <v>4.5</v>
      </c>
      <c r="AN44" s="82">
        <v>1.5</v>
      </c>
      <c r="AO44" s="153"/>
      <c r="AP44" s="136">
        <f t="shared" si="7"/>
        <v>3.625</v>
      </c>
    </row>
    <row r="45" spans="2:42" s="70" customFormat="1" ht="15.75" thickBot="1" x14ac:dyDescent="0.3">
      <c r="B45" s="62"/>
      <c r="C45" s="63" t="s">
        <v>151</v>
      </c>
      <c r="D45" s="64"/>
      <c r="E45" s="15">
        <f t="shared" si="0"/>
        <v>2.4455</v>
      </c>
      <c r="F45" s="65"/>
      <c r="G45" s="65">
        <v>3.6</v>
      </c>
      <c r="H45" s="66">
        <f t="shared" si="2"/>
        <v>1.4400000000000002</v>
      </c>
      <c r="I45" s="236">
        <f t="shared" si="8"/>
        <v>4.1855000000000002</v>
      </c>
      <c r="J45" s="67"/>
      <c r="K45" s="68">
        <v>2</v>
      </c>
      <c r="L45" s="138">
        <f t="shared" si="3"/>
        <v>2</v>
      </c>
      <c r="M45" s="131">
        <v>3.8</v>
      </c>
      <c r="N45" s="65">
        <v>5.5</v>
      </c>
      <c r="O45" s="65">
        <v>4.4000000000000004</v>
      </c>
      <c r="P45" s="65">
        <v>4.5</v>
      </c>
      <c r="Q45" s="66"/>
      <c r="R45" s="137">
        <f t="shared" si="1"/>
        <v>4.5500000000000007</v>
      </c>
      <c r="S45" s="131">
        <v>2.8</v>
      </c>
      <c r="T45" s="65">
        <v>1</v>
      </c>
      <c r="U45" s="65">
        <v>4.8</v>
      </c>
      <c r="V45" s="65">
        <v>4</v>
      </c>
      <c r="W45" s="66"/>
      <c r="X45" s="137">
        <f t="shared" si="4"/>
        <v>3.15</v>
      </c>
      <c r="Y45" s="131">
        <v>4.8</v>
      </c>
      <c r="Z45" s="65">
        <v>4.2</v>
      </c>
      <c r="AA45" s="65">
        <v>4.5</v>
      </c>
      <c r="AB45" s="65"/>
      <c r="AC45" s="66">
        <v>4</v>
      </c>
      <c r="AD45" s="137">
        <f t="shared" si="5"/>
        <v>4.375</v>
      </c>
      <c r="AE45" s="131">
        <v>4</v>
      </c>
      <c r="AF45" s="65">
        <v>5</v>
      </c>
      <c r="AG45" s="65">
        <v>5</v>
      </c>
      <c r="AH45" s="65">
        <v>5</v>
      </c>
      <c r="AI45" s="66"/>
      <c r="AJ45" s="149">
        <f t="shared" si="6"/>
        <v>4.75</v>
      </c>
      <c r="AK45" s="145">
        <v>5</v>
      </c>
      <c r="AL45" s="69">
        <v>4.5</v>
      </c>
      <c r="AM45" s="69">
        <v>4.5</v>
      </c>
      <c r="AN45" s="69">
        <v>0.5</v>
      </c>
      <c r="AO45" s="154"/>
      <c r="AP45" s="136">
        <f t="shared" si="7"/>
        <v>3.625</v>
      </c>
    </row>
    <row r="46" spans="2:42" s="87" customFormat="1" ht="15.75" thickBot="1" x14ac:dyDescent="0.3">
      <c r="C46" s="87" t="s">
        <v>154</v>
      </c>
      <c r="D46" s="99"/>
      <c r="E46" s="15">
        <f t="shared" si="0"/>
        <v>2.21225</v>
      </c>
      <c r="G46" s="87">
        <v>3.4</v>
      </c>
      <c r="H46" s="66">
        <f t="shared" si="2"/>
        <v>1.36</v>
      </c>
      <c r="I46" s="236">
        <f t="shared" si="8"/>
        <v>3.8722500000000002</v>
      </c>
      <c r="K46" s="159">
        <v>2</v>
      </c>
      <c r="L46" s="138">
        <f t="shared" si="3"/>
        <v>2</v>
      </c>
      <c r="M46" s="87">
        <v>3.9</v>
      </c>
      <c r="N46" s="87">
        <v>4.5999999999999996</v>
      </c>
      <c r="O46" s="87">
        <v>0</v>
      </c>
      <c r="R46" s="137">
        <f t="shared" si="1"/>
        <v>2.125</v>
      </c>
      <c r="S46" s="87">
        <v>2</v>
      </c>
      <c r="T46" s="87">
        <v>3.5</v>
      </c>
      <c r="U46" s="87">
        <v>0.5</v>
      </c>
      <c r="V46" s="87">
        <v>4.3</v>
      </c>
      <c r="X46" s="137">
        <f t="shared" si="4"/>
        <v>2.5750000000000002</v>
      </c>
      <c r="Y46" s="134">
        <v>4.8</v>
      </c>
      <c r="Z46" s="91">
        <v>4.5</v>
      </c>
      <c r="AA46" s="91">
        <v>4.2</v>
      </c>
      <c r="AC46" s="87">
        <v>4</v>
      </c>
      <c r="AD46" s="137">
        <f t="shared" si="5"/>
        <v>4.375</v>
      </c>
      <c r="AE46" s="87">
        <v>5</v>
      </c>
      <c r="AF46" s="87">
        <v>3.5</v>
      </c>
      <c r="AG46" s="87">
        <v>5</v>
      </c>
      <c r="AH46" s="87">
        <v>5</v>
      </c>
      <c r="AJ46" s="149">
        <f t="shared" si="6"/>
        <v>4.625</v>
      </c>
      <c r="AK46" s="147">
        <v>4</v>
      </c>
      <c r="AL46" s="95">
        <v>4</v>
      </c>
      <c r="AM46" s="95">
        <v>5</v>
      </c>
      <c r="AN46" s="95">
        <v>3.7</v>
      </c>
      <c r="AP46" s="136">
        <f t="shared" si="7"/>
        <v>4.1749999999999998</v>
      </c>
    </row>
    <row r="47" spans="2:42" s="100" customFormat="1" ht="15.75" thickBot="1" x14ac:dyDescent="0.3">
      <c r="C47" s="100" t="s">
        <v>155</v>
      </c>
      <c r="D47" s="112"/>
      <c r="E47" s="15">
        <f t="shared" si="0"/>
        <v>2.4910000000000001</v>
      </c>
      <c r="G47" s="100">
        <v>3</v>
      </c>
      <c r="H47" s="66">
        <f t="shared" si="2"/>
        <v>1.2000000000000002</v>
      </c>
      <c r="I47" s="236">
        <f t="shared" si="8"/>
        <v>3.9910000000000001</v>
      </c>
      <c r="K47" s="160">
        <v>3.5</v>
      </c>
      <c r="L47" s="138">
        <f t="shared" si="3"/>
        <v>3.5</v>
      </c>
      <c r="M47" s="100">
        <v>4.5999999999999996</v>
      </c>
      <c r="N47" s="100">
        <v>3.6</v>
      </c>
      <c r="O47" s="100">
        <v>5</v>
      </c>
      <c r="P47" s="100">
        <v>4.4000000000000004</v>
      </c>
      <c r="R47" s="137">
        <f t="shared" si="1"/>
        <v>4.4000000000000004</v>
      </c>
      <c r="S47" s="100">
        <v>2.5</v>
      </c>
      <c r="T47" s="100">
        <v>1</v>
      </c>
      <c r="U47" s="100">
        <v>1</v>
      </c>
      <c r="V47" s="104">
        <v>4.2</v>
      </c>
      <c r="X47" s="137">
        <f t="shared" si="4"/>
        <v>2.1749999999999998</v>
      </c>
      <c r="Y47" s="133">
        <v>4.2</v>
      </c>
      <c r="Z47" s="104">
        <v>4.2</v>
      </c>
      <c r="AA47" s="104">
        <v>4.7</v>
      </c>
      <c r="AC47" s="100">
        <v>4.2</v>
      </c>
      <c r="AD47" s="137">
        <f t="shared" si="5"/>
        <v>4.3250000000000002</v>
      </c>
      <c r="AE47" s="100">
        <v>5</v>
      </c>
      <c r="AF47" s="100">
        <v>5</v>
      </c>
      <c r="AG47" s="100">
        <v>5</v>
      </c>
      <c r="AH47" s="100">
        <v>5</v>
      </c>
      <c r="AJ47" s="149">
        <f t="shared" si="6"/>
        <v>5</v>
      </c>
      <c r="AK47" s="133">
        <v>4.3</v>
      </c>
      <c r="AL47" s="104">
        <v>5</v>
      </c>
      <c r="AM47" s="104">
        <v>5</v>
      </c>
      <c r="AN47" s="108">
        <v>0.5</v>
      </c>
      <c r="AP47" s="136">
        <f t="shared" si="7"/>
        <v>3.7</v>
      </c>
    </row>
  </sheetData>
  <dataValidations count="1">
    <dataValidation type="textLength" allowBlank="1" showInputMessage="1" showErrorMessage="1" errorTitle="CODIGO ERRÓNEO" error="Verifique el código ingresado, recuerde que tiene 12 dígitos con el 0 inicial, esta celda no admite valores de documento de identificación." promptTitle="CODIGO ESTUDIANTIL" prompt="Por favor digite el código del estudiante con el 0 inicial, esta celda solo permite el ingreso de los códigos completos, recuerde que tienen 12 dígitos" sqref="B9:B42 B45">
      <formula1>11</formula1>
      <formula2>12</formula2>
    </dataValidation>
  </dataValidation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20"/>
  <sheetViews>
    <sheetView workbookViewId="0">
      <selection activeCell="J9" sqref="J9:J17"/>
    </sheetView>
  </sheetViews>
  <sheetFormatPr baseColWidth="10" defaultRowHeight="15" x14ac:dyDescent="0.25"/>
  <cols>
    <col min="1" max="1" width="4.28515625" style="4" customWidth="1"/>
    <col min="2" max="2" width="15" style="4" customWidth="1"/>
    <col min="3" max="3" width="37.28515625" style="4" customWidth="1"/>
    <col min="4" max="4" width="4.28515625" style="20" customWidth="1"/>
    <col min="5" max="5" width="4.28515625" style="4" customWidth="1"/>
    <col min="6" max="6" width="1" style="4" customWidth="1"/>
    <col min="7" max="7" width="7.5703125" style="20" customWidth="1"/>
    <col min="8" max="8" width="5.85546875" style="4" customWidth="1"/>
    <col min="9" max="9" width="4.28515625" style="20" customWidth="1"/>
    <col min="10" max="10" width="4.28515625" style="217" customWidth="1"/>
    <col min="11" max="26" width="4.28515625" style="4" customWidth="1"/>
    <col min="27" max="27" width="4.85546875" style="4" customWidth="1"/>
    <col min="28" max="37" width="4.28515625" style="4" customWidth="1"/>
    <col min="38" max="43" width="5.28515625" style="4" customWidth="1"/>
    <col min="44" max="16384" width="11.42578125" style="4"/>
  </cols>
  <sheetData>
    <row r="1" spans="2:43" ht="28.5" x14ac:dyDescent="0.45">
      <c r="E1" s="5" t="s">
        <v>64</v>
      </c>
    </row>
    <row r="2" spans="2:43" x14ac:dyDescent="0.25">
      <c r="P2" s="4" t="s">
        <v>65</v>
      </c>
    </row>
    <row r="3" spans="2:43" x14ac:dyDescent="0.25">
      <c r="Z3" s="4" t="s">
        <v>66</v>
      </c>
    </row>
    <row r="4" spans="2:43" x14ac:dyDescent="0.25">
      <c r="B4" s="4" t="s">
        <v>102</v>
      </c>
      <c r="O4" s="4" t="s">
        <v>67</v>
      </c>
    </row>
    <row r="5" spans="2:43" ht="15.75" thickBot="1" x14ac:dyDescent="0.3">
      <c r="E5" s="4" t="s">
        <v>68</v>
      </c>
      <c r="G5" s="20">
        <v>0.4</v>
      </c>
      <c r="J5" s="217">
        <v>1</v>
      </c>
      <c r="K5" s="4" t="s">
        <v>69</v>
      </c>
      <c r="P5" s="4" t="s">
        <v>70</v>
      </c>
      <c r="AB5" s="4" t="s">
        <v>70</v>
      </c>
    </row>
    <row r="6" spans="2:43" ht="15.75" thickBot="1" x14ac:dyDescent="0.3">
      <c r="B6" s="6"/>
      <c r="C6" s="6" t="s">
        <v>71</v>
      </c>
      <c r="D6" s="21"/>
      <c r="E6" s="6" t="s">
        <v>87</v>
      </c>
      <c r="G6" s="211"/>
      <c r="H6" s="6"/>
      <c r="I6" s="211"/>
      <c r="J6" s="218"/>
      <c r="K6" s="8"/>
      <c r="L6" s="9"/>
      <c r="M6" s="11"/>
      <c r="N6" s="10"/>
      <c r="O6" s="10" t="s">
        <v>83</v>
      </c>
      <c r="Q6" s="10"/>
      <c r="R6" s="10" t="s">
        <v>72</v>
      </c>
      <c r="S6" s="10"/>
      <c r="T6" s="10"/>
      <c r="U6" s="10" t="s">
        <v>88</v>
      </c>
      <c r="W6" s="10"/>
      <c r="X6" s="10"/>
      <c r="Y6" s="10"/>
      <c r="Z6" s="10"/>
      <c r="AA6" s="10" t="s">
        <v>149</v>
      </c>
      <c r="AC6" s="10"/>
      <c r="AD6" s="10"/>
      <c r="AE6" s="10"/>
      <c r="AF6" s="10"/>
      <c r="AG6" s="10" t="s">
        <v>85</v>
      </c>
      <c r="AI6" s="10"/>
      <c r="AJ6" s="10"/>
      <c r="AK6" s="10"/>
      <c r="AL6" s="6"/>
      <c r="AM6" s="6" t="s">
        <v>86</v>
      </c>
      <c r="AN6" s="6"/>
      <c r="AO6" s="6"/>
      <c r="AP6" s="6"/>
      <c r="AQ6" s="6"/>
    </row>
    <row r="7" spans="2:43" x14ac:dyDescent="0.25">
      <c r="B7" s="6"/>
      <c r="C7" s="6" t="s">
        <v>73</v>
      </c>
      <c r="D7" s="21" t="s">
        <v>101</v>
      </c>
      <c r="E7" s="19">
        <v>0.6</v>
      </c>
      <c r="F7" s="6"/>
      <c r="G7" s="211" t="s">
        <v>159</v>
      </c>
      <c r="H7" s="8" t="s">
        <v>158</v>
      </c>
      <c r="I7" s="214" t="s">
        <v>1</v>
      </c>
      <c r="J7" s="219" t="s">
        <v>76</v>
      </c>
      <c r="K7" s="38" t="s">
        <v>2</v>
      </c>
      <c r="L7" s="12" t="s">
        <v>148</v>
      </c>
      <c r="M7" s="13" t="s">
        <v>78</v>
      </c>
      <c r="N7" s="6">
        <v>1</v>
      </c>
      <c r="O7" s="6">
        <v>2</v>
      </c>
      <c r="P7" s="6">
        <v>3</v>
      </c>
      <c r="Q7" s="6">
        <v>4</v>
      </c>
      <c r="R7" s="6">
        <v>5</v>
      </c>
      <c r="S7" s="6" t="s">
        <v>78</v>
      </c>
      <c r="T7" s="6">
        <v>1</v>
      </c>
      <c r="U7" s="6">
        <v>2</v>
      </c>
      <c r="V7" s="6">
        <v>3</v>
      </c>
      <c r="W7" s="6">
        <v>4</v>
      </c>
      <c r="X7" s="6">
        <v>5</v>
      </c>
      <c r="Y7" s="6" t="s">
        <v>78</v>
      </c>
      <c r="Z7" s="6">
        <v>1</v>
      </c>
      <c r="AA7" s="6">
        <v>2</v>
      </c>
      <c r="AB7" s="6">
        <v>3</v>
      </c>
      <c r="AC7" s="6">
        <v>4</v>
      </c>
      <c r="AD7" s="6">
        <v>5</v>
      </c>
      <c r="AE7" s="6" t="s">
        <v>78</v>
      </c>
      <c r="AF7" s="6">
        <v>1</v>
      </c>
      <c r="AG7" s="6">
        <v>2</v>
      </c>
      <c r="AH7" s="6">
        <v>3</v>
      </c>
      <c r="AI7" s="6">
        <v>4</v>
      </c>
      <c r="AJ7" s="6">
        <v>5</v>
      </c>
      <c r="AK7" s="6" t="s">
        <v>80</v>
      </c>
      <c r="AL7" s="6">
        <v>1</v>
      </c>
      <c r="AM7" s="6">
        <v>2</v>
      </c>
      <c r="AN7" s="6">
        <v>3</v>
      </c>
      <c r="AO7" s="6">
        <v>4</v>
      </c>
      <c r="AP7" s="6">
        <v>5</v>
      </c>
      <c r="AQ7" s="6" t="s">
        <v>78</v>
      </c>
    </row>
    <row r="8" spans="2:43" x14ac:dyDescent="0.25">
      <c r="B8" s="6"/>
      <c r="C8" s="6" t="s">
        <v>81</v>
      </c>
      <c r="D8" s="22"/>
      <c r="E8" s="15">
        <f>(M8*0.5+S8*1.5/5+Y8*1/3+AE8*1.5/3+AK8*0.5/5+AQ8*2/5)/10</f>
        <v>4</v>
      </c>
      <c r="F8" s="15"/>
      <c r="G8" s="212">
        <v>5</v>
      </c>
      <c r="H8" s="16"/>
      <c r="I8" s="215">
        <f>G8*0.4</f>
        <v>2</v>
      </c>
      <c r="J8" s="220">
        <f>E8+I8</f>
        <v>6</v>
      </c>
      <c r="K8" s="39"/>
      <c r="L8" s="14">
        <v>5</v>
      </c>
      <c r="M8" s="17">
        <f>L8</f>
        <v>5</v>
      </c>
      <c r="N8" s="15">
        <v>5</v>
      </c>
      <c r="O8" s="15">
        <v>5</v>
      </c>
      <c r="P8" s="15">
        <v>5</v>
      </c>
      <c r="Q8" s="15">
        <v>5</v>
      </c>
      <c r="R8" s="15">
        <v>5</v>
      </c>
      <c r="S8" s="14">
        <f>((N8+O8+P8+Q8+R8))</f>
        <v>25</v>
      </c>
      <c r="T8" s="15">
        <v>5</v>
      </c>
      <c r="U8" s="15">
        <v>5</v>
      </c>
      <c r="V8" s="15">
        <v>5</v>
      </c>
      <c r="W8" s="15">
        <v>0</v>
      </c>
      <c r="X8" s="15">
        <v>0</v>
      </c>
      <c r="Y8" s="15">
        <f>(T8+U8+V8+W8++X8)</f>
        <v>15</v>
      </c>
      <c r="Z8" s="14">
        <v>5</v>
      </c>
      <c r="AA8" s="15">
        <v>5</v>
      </c>
      <c r="AB8" s="15">
        <v>5</v>
      </c>
      <c r="AC8" s="15">
        <v>5</v>
      </c>
      <c r="AD8" s="15">
        <v>5</v>
      </c>
      <c r="AE8" s="15">
        <f>(Z8+AA8+AB8+AC8+AD8)</f>
        <v>25</v>
      </c>
      <c r="AF8" s="15">
        <v>5</v>
      </c>
      <c r="AG8" s="15">
        <v>5</v>
      </c>
      <c r="AH8" s="15">
        <v>5</v>
      </c>
      <c r="AI8" s="15">
        <v>5</v>
      </c>
      <c r="AJ8" s="15">
        <v>5</v>
      </c>
      <c r="AK8" s="15">
        <f>(AF8+AG8+AH8+AI8+AJ8)</f>
        <v>25</v>
      </c>
      <c r="AL8" s="6">
        <v>5</v>
      </c>
      <c r="AM8" s="6">
        <v>5</v>
      </c>
      <c r="AN8" s="6">
        <v>5</v>
      </c>
      <c r="AO8" s="6">
        <v>5</v>
      </c>
      <c r="AP8" s="6">
        <v>5</v>
      </c>
      <c r="AQ8" s="6">
        <f>((AM8+AN8+AO8+AP8+AL8))</f>
        <v>25</v>
      </c>
    </row>
    <row r="9" spans="2:43" s="70" customFormat="1" x14ac:dyDescent="0.25">
      <c r="B9" s="163">
        <v>84602832013</v>
      </c>
      <c r="C9" s="72" t="s">
        <v>104</v>
      </c>
      <c r="D9" s="73"/>
      <c r="E9" s="65">
        <f>(M9*0.05+S9*0.15/5+Y9*0.1/3+AE9*0.15/3+AK9*0.05/5+AQ9*0.2/5)</f>
        <v>2.4949999999999997</v>
      </c>
      <c r="F9" s="65"/>
      <c r="G9" s="213">
        <v>4.5</v>
      </c>
      <c r="H9" s="66"/>
      <c r="I9" s="216">
        <f>(G9+H9)*0.4/2</f>
        <v>0.9</v>
      </c>
      <c r="J9" s="220">
        <f>E9+I9+0.47</f>
        <v>3.8649999999999993</v>
      </c>
      <c r="K9" s="67"/>
      <c r="L9" s="68">
        <v>4.7</v>
      </c>
      <c r="M9" s="162">
        <f t="shared" ref="M9:M19" si="0">L9</f>
        <v>4.7</v>
      </c>
      <c r="N9" s="131"/>
      <c r="O9" s="65">
        <v>4.0999999999999996</v>
      </c>
      <c r="P9" s="65">
        <v>4.7</v>
      </c>
      <c r="Q9" s="65">
        <v>4.2</v>
      </c>
      <c r="R9" s="65">
        <v>4.2</v>
      </c>
      <c r="S9" s="68">
        <f t="shared" ref="S9:S19" si="1">((N9+O9+P9+Q9+R9))</f>
        <v>17.2</v>
      </c>
      <c r="T9" s="65">
        <v>1.5</v>
      </c>
      <c r="U9" s="65">
        <v>4.5</v>
      </c>
      <c r="V9" s="65">
        <v>4.5</v>
      </c>
      <c r="W9" s="69">
        <v>4.5</v>
      </c>
      <c r="X9" s="69">
        <v>4.5</v>
      </c>
      <c r="Y9" s="65">
        <f t="shared" ref="Y9:Y19" si="2">(T9+U9+V9+W9++X9)</f>
        <v>19.5</v>
      </c>
      <c r="Z9" s="68"/>
      <c r="AA9" s="65"/>
      <c r="AB9" s="65">
        <v>4</v>
      </c>
      <c r="AC9" s="69">
        <v>4.5</v>
      </c>
      <c r="AD9" s="69">
        <v>4.5</v>
      </c>
      <c r="AE9" s="65">
        <f t="shared" ref="AE9:AE19" si="3">(Z9+AA9+AB9+AC9+AD9)/5</f>
        <v>2.6</v>
      </c>
      <c r="AF9" s="65">
        <v>4.5</v>
      </c>
      <c r="AG9" s="65">
        <v>5</v>
      </c>
      <c r="AH9" s="65">
        <v>4.7</v>
      </c>
      <c r="AI9" s="65">
        <v>5</v>
      </c>
      <c r="AJ9" s="65"/>
      <c r="AK9" s="65">
        <f t="shared" ref="AK9:AK19" si="4">(AF9+AG9+AH9+AI9+AJ9)</f>
        <v>19.2</v>
      </c>
      <c r="AL9" s="69">
        <v>3.5</v>
      </c>
      <c r="AM9" s="69">
        <v>3.8</v>
      </c>
      <c r="AN9" s="69">
        <v>3</v>
      </c>
      <c r="AO9" s="69">
        <v>4.5</v>
      </c>
      <c r="AP9" s="69">
        <v>4.5</v>
      </c>
      <c r="AQ9" s="69">
        <f t="shared" ref="AQ9:AQ19" si="5">((AM9+AN9+AO9+AP9+AL9))</f>
        <v>19.3</v>
      </c>
    </row>
    <row r="10" spans="2:43" s="70" customFormat="1" x14ac:dyDescent="0.25">
      <c r="B10" s="71">
        <v>84602842013</v>
      </c>
      <c r="C10" s="72" t="s">
        <v>105</v>
      </c>
      <c r="D10" s="73"/>
      <c r="E10" s="65">
        <f>(M10*0.05+S10*0.15/5+Y10*0.1/3+AE10*0.15/3+AK10*0.05/5+AQ10*0.2/5)</f>
        <v>2.5588333333333333</v>
      </c>
      <c r="F10" s="65"/>
      <c r="G10" s="213">
        <v>4.5</v>
      </c>
      <c r="H10" s="66"/>
      <c r="I10" s="216">
        <f t="shared" ref="I10:I17" si="6">(G10+H10)*0.4/2</f>
        <v>0.9</v>
      </c>
      <c r="J10" s="220">
        <f t="shared" ref="J10:J17" si="7">E10+I10+0.47</f>
        <v>3.9288333333333334</v>
      </c>
      <c r="K10" s="67"/>
      <c r="L10" s="68">
        <v>4.8499999999999996</v>
      </c>
      <c r="M10" s="162">
        <f t="shared" si="0"/>
        <v>4.8499999999999996</v>
      </c>
      <c r="N10" s="65">
        <v>4.4000000000000004</v>
      </c>
      <c r="O10" s="65">
        <v>4.3</v>
      </c>
      <c r="P10" s="65">
        <v>4.7</v>
      </c>
      <c r="Q10" s="65">
        <v>4.5999999999999996</v>
      </c>
      <c r="R10" s="65">
        <v>4.7</v>
      </c>
      <c r="S10" s="68">
        <f t="shared" si="1"/>
        <v>22.7</v>
      </c>
      <c r="T10" s="65">
        <v>0.5</v>
      </c>
      <c r="U10" s="65">
        <v>0.5</v>
      </c>
      <c r="V10" s="65">
        <v>4.5</v>
      </c>
      <c r="W10" s="69">
        <v>4.5</v>
      </c>
      <c r="X10" s="69">
        <v>4.5</v>
      </c>
      <c r="Y10" s="65">
        <f t="shared" si="2"/>
        <v>14.5</v>
      </c>
      <c r="Z10" s="68"/>
      <c r="AA10" s="65"/>
      <c r="AB10" s="65">
        <v>4</v>
      </c>
      <c r="AC10" s="69">
        <v>4.5</v>
      </c>
      <c r="AD10" s="69">
        <v>4.5</v>
      </c>
      <c r="AE10" s="65">
        <f t="shared" si="3"/>
        <v>2.6</v>
      </c>
      <c r="AF10" s="65">
        <v>5</v>
      </c>
      <c r="AG10" s="65">
        <v>5</v>
      </c>
      <c r="AH10" s="65">
        <v>5</v>
      </c>
      <c r="AI10" s="65">
        <v>5</v>
      </c>
      <c r="AJ10" s="65">
        <v>5</v>
      </c>
      <c r="AK10" s="65">
        <f t="shared" si="4"/>
        <v>25</v>
      </c>
      <c r="AL10" s="69">
        <v>3.5</v>
      </c>
      <c r="AM10" s="69">
        <v>3.8</v>
      </c>
      <c r="AN10" s="69">
        <v>3</v>
      </c>
      <c r="AO10" s="69">
        <v>4.5</v>
      </c>
      <c r="AP10" s="69">
        <v>4.5</v>
      </c>
      <c r="AQ10" s="69">
        <f t="shared" si="5"/>
        <v>19.3</v>
      </c>
    </row>
    <row r="11" spans="2:43" s="48" customFormat="1" x14ac:dyDescent="0.25">
      <c r="B11" s="57">
        <v>84602862013</v>
      </c>
      <c r="C11" s="58" t="s">
        <v>106</v>
      </c>
      <c r="D11" s="59"/>
      <c r="E11" s="65">
        <f t="shared" ref="E11:E19" si="8">(M11*0.05+S11*0.15/5+Y11*0.1/3+AE11*0.15/3+AK11*0.05/5+AQ11*0.2/5)</f>
        <v>2.5910333333333333</v>
      </c>
      <c r="F11" s="52"/>
      <c r="G11" s="213">
        <v>4.5</v>
      </c>
      <c r="H11" s="53"/>
      <c r="I11" s="216">
        <f t="shared" si="6"/>
        <v>0.9</v>
      </c>
      <c r="J11" s="220">
        <f t="shared" si="7"/>
        <v>3.961033333333333</v>
      </c>
      <c r="K11" s="54"/>
      <c r="L11" s="55">
        <v>4.8499999999999996</v>
      </c>
      <c r="M11" s="161">
        <f t="shared" si="0"/>
        <v>4.8499999999999996</v>
      </c>
      <c r="N11" s="52">
        <v>4.5999999999999996</v>
      </c>
      <c r="O11" s="52">
        <v>4.8499999999999996</v>
      </c>
      <c r="P11" s="52">
        <v>4.8899999999999997</v>
      </c>
      <c r="Q11" s="52">
        <v>4.9000000000000004</v>
      </c>
      <c r="R11" s="52">
        <v>4.9000000000000004</v>
      </c>
      <c r="S11" s="55">
        <f t="shared" si="1"/>
        <v>24.14</v>
      </c>
      <c r="T11" s="52">
        <v>1.5</v>
      </c>
      <c r="U11" s="52">
        <v>0.5</v>
      </c>
      <c r="V11" s="52">
        <v>4.7</v>
      </c>
      <c r="W11" s="69">
        <v>4.5</v>
      </c>
      <c r="X11" s="69">
        <v>4.5</v>
      </c>
      <c r="Y11" s="52">
        <f t="shared" si="2"/>
        <v>15.7</v>
      </c>
      <c r="Z11" s="55"/>
      <c r="AA11" s="52">
        <v>4.5</v>
      </c>
      <c r="AB11" s="52">
        <v>3.5</v>
      </c>
      <c r="AC11" s="69">
        <v>4.5</v>
      </c>
      <c r="AD11" s="69">
        <v>4.5</v>
      </c>
      <c r="AE11" s="52">
        <f t="shared" si="3"/>
        <v>3.4</v>
      </c>
      <c r="AF11" s="52">
        <v>4.7</v>
      </c>
      <c r="AG11" s="52">
        <v>4.7</v>
      </c>
      <c r="AH11" s="52">
        <v>4.5</v>
      </c>
      <c r="AI11" s="52">
        <v>5</v>
      </c>
      <c r="AJ11" s="52">
        <v>5</v>
      </c>
      <c r="AK11" s="52">
        <f t="shared" si="4"/>
        <v>23.9</v>
      </c>
      <c r="AL11" s="52">
        <v>2.8</v>
      </c>
      <c r="AM11" s="52">
        <v>2.5</v>
      </c>
      <c r="AN11" s="52">
        <v>3</v>
      </c>
      <c r="AO11" s="69">
        <v>4.5</v>
      </c>
      <c r="AP11" s="69">
        <v>4.5</v>
      </c>
      <c r="AQ11" s="56">
        <f t="shared" si="5"/>
        <v>17.3</v>
      </c>
    </row>
    <row r="12" spans="2:43" x14ac:dyDescent="0.25">
      <c r="B12" s="3">
        <v>84602882013</v>
      </c>
      <c r="C12" s="2" t="s">
        <v>107</v>
      </c>
      <c r="D12" s="23">
        <v>3</v>
      </c>
      <c r="E12" s="65">
        <f t="shared" si="8"/>
        <v>1.1349999999999998</v>
      </c>
      <c r="F12" s="15"/>
      <c r="G12" s="213">
        <v>4.5</v>
      </c>
      <c r="H12" s="16"/>
      <c r="I12" s="216">
        <f t="shared" si="6"/>
        <v>0.9</v>
      </c>
      <c r="J12" s="220">
        <f>E12+I12</f>
        <v>2.0349999999999997</v>
      </c>
      <c r="K12" s="39"/>
      <c r="L12" s="14">
        <v>2.8</v>
      </c>
      <c r="M12" s="17">
        <f t="shared" si="0"/>
        <v>2.8</v>
      </c>
      <c r="N12" s="15">
        <v>1</v>
      </c>
      <c r="O12" s="15">
        <v>1.5</v>
      </c>
      <c r="P12" s="15">
        <v>2</v>
      </c>
      <c r="Q12" s="15">
        <v>0</v>
      </c>
      <c r="R12" s="15">
        <v>0</v>
      </c>
      <c r="S12" s="14">
        <f t="shared" si="1"/>
        <v>4.5</v>
      </c>
      <c r="T12" s="15">
        <v>0</v>
      </c>
      <c r="U12" s="15">
        <v>0</v>
      </c>
      <c r="V12" s="15">
        <v>0</v>
      </c>
      <c r="W12" s="69">
        <v>4.5</v>
      </c>
      <c r="X12" s="69">
        <v>4.5</v>
      </c>
      <c r="Y12" s="15">
        <f t="shared" si="2"/>
        <v>9</v>
      </c>
      <c r="Z12" s="14">
        <v>0</v>
      </c>
      <c r="AA12" s="15">
        <v>0</v>
      </c>
      <c r="AB12" s="15">
        <v>0</v>
      </c>
      <c r="AC12" s="69">
        <v>4.5</v>
      </c>
      <c r="AD12" s="69">
        <v>4.5</v>
      </c>
      <c r="AE12" s="15">
        <f t="shared" si="3"/>
        <v>1.8</v>
      </c>
      <c r="AF12" s="15">
        <v>3</v>
      </c>
      <c r="AG12" s="15">
        <v>3</v>
      </c>
      <c r="AH12" s="15">
        <v>5</v>
      </c>
      <c r="AI12" s="15"/>
      <c r="AJ12" s="15"/>
      <c r="AK12" s="15">
        <f t="shared" si="4"/>
        <v>11</v>
      </c>
      <c r="AL12" s="6"/>
      <c r="AM12" s="6"/>
      <c r="AN12" s="6"/>
      <c r="AO12" s="69">
        <v>4.5</v>
      </c>
      <c r="AP12" s="69">
        <v>4.5</v>
      </c>
      <c r="AQ12" s="6">
        <f t="shared" si="5"/>
        <v>9</v>
      </c>
    </row>
    <row r="13" spans="2:43" s="70" customFormat="1" x14ac:dyDescent="0.25">
      <c r="B13" s="71">
        <v>84601952013</v>
      </c>
      <c r="C13" s="72" t="s">
        <v>108</v>
      </c>
      <c r="D13" s="73"/>
      <c r="E13" s="65">
        <f t="shared" si="8"/>
        <v>2.5569999999999999</v>
      </c>
      <c r="F13" s="65"/>
      <c r="G13" s="213">
        <v>4.5</v>
      </c>
      <c r="H13" s="66"/>
      <c r="I13" s="216">
        <f t="shared" si="6"/>
        <v>0.9</v>
      </c>
      <c r="J13" s="220">
        <f t="shared" si="7"/>
        <v>3.9269999999999996</v>
      </c>
      <c r="K13" s="67"/>
      <c r="L13" s="68">
        <v>4.3</v>
      </c>
      <c r="M13" s="162">
        <f t="shared" si="0"/>
        <v>4.3</v>
      </c>
      <c r="N13" s="65">
        <v>4</v>
      </c>
      <c r="O13" s="65">
        <v>4.2</v>
      </c>
      <c r="P13" s="65">
        <v>4.3</v>
      </c>
      <c r="Q13" s="65">
        <v>4.3</v>
      </c>
      <c r="R13" s="65">
        <v>4.3</v>
      </c>
      <c r="S13" s="68">
        <f t="shared" si="1"/>
        <v>21.1</v>
      </c>
      <c r="T13" s="65">
        <v>0.8</v>
      </c>
      <c r="U13" s="65">
        <v>2.5</v>
      </c>
      <c r="V13" s="65">
        <v>4.5</v>
      </c>
      <c r="W13" s="69">
        <v>4.5</v>
      </c>
      <c r="X13" s="69">
        <v>4.5</v>
      </c>
      <c r="Y13" s="65">
        <f t="shared" si="2"/>
        <v>16.8</v>
      </c>
      <c r="Z13" s="68"/>
      <c r="AA13" s="65"/>
      <c r="AB13" s="65">
        <v>4</v>
      </c>
      <c r="AC13" s="69">
        <v>4.5</v>
      </c>
      <c r="AD13" s="69">
        <v>4.5</v>
      </c>
      <c r="AE13" s="65">
        <f t="shared" si="3"/>
        <v>2.6</v>
      </c>
      <c r="AF13" s="65">
        <v>4.7</v>
      </c>
      <c r="AG13" s="65">
        <v>5</v>
      </c>
      <c r="AH13" s="65">
        <v>5</v>
      </c>
      <c r="AI13" s="65">
        <v>5</v>
      </c>
      <c r="AJ13" s="65">
        <v>5</v>
      </c>
      <c r="AK13" s="65">
        <f t="shared" si="4"/>
        <v>24.7</v>
      </c>
      <c r="AL13" s="69">
        <v>3.5</v>
      </c>
      <c r="AM13" s="69">
        <v>3.8</v>
      </c>
      <c r="AN13" s="69">
        <v>3</v>
      </c>
      <c r="AO13" s="69">
        <v>4.5</v>
      </c>
      <c r="AP13" s="69">
        <v>4.5</v>
      </c>
      <c r="AQ13" s="69">
        <f t="shared" si="5"/>
        <v>19.3</v>
      </c>
    </row>
    <row r="14" spans="2:43" s="48" customFormat="1" x14ac:dyDescent="0.25">
      <c r="B14" s="57">
        <v>84602942013</v>
      </c>
      <c r="C14" s="58" t="s">
        <v>109</v>
      </c>
      <c r="D14" s="59"/>
      <c r="E14" s="65">
        <f t="shared" si="8"/>
        <v>2.4370000000000003</v>
      </c>
      <c r="F14" s="52"/>
      <c r="G14" s="213">
        <v>4.5</v>
      </c>
      <c r="H14" s="53"/>
      <c r="I14" s="216">
        <f t="shared" si="6"/>
        <v>0.9</v>
      </c>
      <c r="J14" s="220">
        <f t="shared" si="7"/>
        <v>3.8070000000000004</v>
      </c>
      <c r="K14" s="54"/>
      <c r="L14" s="55">
        <v>3.5</v>
      </c>
      <c r="M14" s="161">
        <f t="shared" si="0"/>
        <v>3.5</v>
      </c>
      <c r="N14" s="52">
        <v>4.5</v>
      </c>
      <c r="O14" s="52">
        <v>3.9</v>
      </c>
      <c r="P14" s="52">
        <v>4.7</v>
      </c>
      <c r="Q14" s="52">
        <v>4.7</v>
      </c>
      <c r="R14" s="52">
        <v>4.7</v>
      </c>
      <c r="S14" s="55">
        <f t="shared" si="1"/>
        <v>22.5</v>
      </c>
      <c r="T14" s="52">
        <v>2</v>
      </c>
      <c r="U14" s="52">
        <v>0.5</v>
      </c>
      <c r="V14" s="52">
        <v>4.7</v>
      </c>
      <c r="W14" s="69">
        <v>4.5</v>
      </c>
      <c r="X14" s="69">
        <v>4.5</v>
      </c>
      <c r="Y14" s="52">
        <f t="shared" si="2"/>
        <v>16.2</v>
      </c>
      <c r="Z14" s="55"/>
      <c r="AA14" s="52">
        <v>4.5</v>
      </c>
      <c r="AB14" s="52">
        <v>3.5</v>
      </c>
      <c r="AC14" s="69">
        <v>4.5</v>
      </c>
      <c r="AD14" s="69">
        <v>4.5</v>
      </c>
      <c r="AE14" s="52">
        <f t="shared" si="3"/>
        <v>3.4</v>
      </c>
      <c r="AF14" s="52">
        <v>4</v>
      </c>
      <c r="AG14" s="52">
        <v>4.5</v>
      </c>
      <c r="AH14" s="52"/>
      <c r="AI14" s="52">
        <v>5</v>
      </c>
      <c r="AJ14" s="52">
        <v>5</v>
      </c>
      <c r="AK14" s="52">
        <f t="shared" si="4"/>
        <v>18.5</v>
      </c>
      <c r="AL14" s="56">
        <v>2.8</v>
      </c>
      <c r="AM14" s="56">
        <v>2.5</v>
      </c>
      <c r="AN14" s="56">
        <v>3</v>
      </c>
      <c r="AO14" s="69">
        <v>4.5</v>
      </c>
      <c r="AP14" s="69">
        <v>4.5</v>
      </c>
      <c r="AQ14" s="56">
        <f t="shared" si="5"/>
        <v>17.3</v>
      </c>
    </row>
    <row r="15" spans="2:43" s="48" customFormat="1" x14ac:dyDescent="0.25">
      <c r="B15" s="57">
        <v>84602952013</v>
      </c>
      <c r="C15" s="58" t="s">
        <v>110</v>
      </c>
      <c r="D15" s="59"/>
      <c r="E15" s="65">
        <f t="shared" si="8"/>
        <v>2.4136666666666668</v>
      </c>
      <c r="F15" s="52"/>
      <c r="G15" s="213">
        <v>4.5</v>
      </c>
      <c r="H15" s="53"/>
      <c r="I15" s="216">
        <f t="shared" si="6"/>
        <v>0.9</v>
      </c>
      <c r="J15" s="220">
        <f t="shared" si="7"/>
        <v>3.783666666666667</v>
      </c>
      <c r="K15" s="54"/>
      <c r="L15" s="55">
        <v>3.5</v>
      </c>
      <c r="M15" s="161">
        <f t="shared" si="0"/>
        <v>3.5</v>
      </c>
      <c r="N15" s="52">
        <v>4.7</v>
      </c>
      <c r="O15" s="52">
        <v>4.0999999999999996</v>
      </c>
      <c r="P15" s="52">
        <v>4.4000000000000004</v>
      </c>
      <c r="Q15" s="52">
        <v>4.7</v>
      </c>
      <c r="R15" s="52">
        <v>4.7</v>
      </c>
      <c r="S15" s="55">
        <f t="shared" si="1"/>
        <v>22.6</v>
      </c>
      <c r="T15" s="52"/>
      <c r="U15" s="52"/>
      <c r="V15" s="52">
        <v>4.7</v>
      </c>
      <c r="W15" s="69">
        <v>4.5</v>
      </c>
      <c r="X15" s="69">
        <v>4.5</v>
      </c>
      <c r="Y15" s="52">
        <f t="shared" si="2"/>
        <v>13.7</v>
      </c>
      <c r="Z15" s="55"/>
      <c r="AA15" s="52">
        <v>4.5</v>
      </c>
      <c r="AB15" s="52">
        <v>3.5</v>
      </c>
      <c r="AC15" s="69">
        <v>4.5</v>
      </c>
      <c r="AD15" s="69">
        <v>4.5</v>
      </c>
      <c r="AE15" s="52">
        <f t="shared" si="3"/>
        <v>3.4</v>
      </c>
      <c r="AF15" s="52">
        <v>4.7</v>
      </c>
      <c r="AG15" s="52">
        <v>5</v>
      </c>
      <c r="AH15" s="52">
        <v>4.5</v>
      </c>
      <c r="AI15" s="52">
        <v>5</v>
      </c>
      <c r="AJ15" s="52">
        <v>5</v>
      </c>
      <c r="AK15" s="52">
        <f t="shared" si="4"/>
        <v>24.2</v>
      </c>
      <c r="AL15" s="56">
        <v>2.8</v>
      </c>
      <c r="AM15" s="56">
        <v>2.5</v>
      </c>
      <c r="AN15" s="56">
        <v>3</v>
      </c>
      <c r="AO15" s="69">
        <v>4.5</v>
      </c>
      <c r="AP15" s="69">
        <v>4.5</v>
      </c>
      <c r="AQ15" s="56">
        <f t="shared" si="5"/>
        <v>17.3</v>
      </c>
    </row>
    <row r="16" spans="2:43" s="48" customFormat="1" x14ac:dyDescent="0.25">
      <c r="B16" s="57">
        <v>84603012013</v>
      </c>
      <c r="C16" s="58" t="s">
        <v>111</v>
      </c>
      <c r="D16" s="59"/>
      <c r="E16" s="65">
        <f t="shared" si="8"/>
        <v>2.2576666666666667</v>
      </c>
      <c r="F16" s="52"/>
      <c r="G16" s="213">
        <v>4.5</v>
      </c>
      <c r="H16" s="53"/>
      <c r="I16" s="216">
        <f t="shared" si="6"/>
        <v>0.9</v>
      </c>
      <c r="J16" s="220">
        <f t="shared" si="7"/>
        <v>3.6276666666666664</v>
      </c>
      <c r="K16" s="54"/>
      <c r="L16" s="55">
        <v>2.2999999999999998</v>
      </c>
      <c r="M16" s="161">
        <f t="shared" si="0"/>
        <v>2.2999999999999998</v>
      </c>
      <c r="N16" s="52">
        <v>4</v>
      </c>
      <c r="O16" s="52">
        <v>3.7</v>
      </c>
      <c r="P16" s="52">
        <v>3.8</v>
      </c>
      <c r="Q16" s="52">
        <v>4.2</v>
      </c>
      <c r="R16" s="52">
        <v>4.2</v>
      </c>
      <c r="S16" s="55">
        <f t="shared" si="1"/>
        <v>19.899999999999999</v>
      </c>
      <c r="T16" s="52"/>
      <c r="U16" s="52"/>
      <c r="V16" s="52">
        <v>4.7</v>
      </c>
      <c r="W16" s="69">
        <v>4.5</v>
      </c>
      <c r="X16" s="69">
        <v>4.5</v>
      </c>
      <c r="Y16" s="52">
        <f t="shared" si="2"/>
        <v>13.7</v>
      </c>
      <c r="Z16" s="55"/>
      <c r="AA16" s="52">
        <v>4.5</v>
      </c>
      <c r="AB16" s="52">
        <v>3.5</v>
      </c>
      <c r="AC16" s="69">
        <v>4.5</v>
      </c>
      <c r="AD16" s="69">
        <v>4.5</v>
      </c>
      <c r="AE16" s="52">
        <f t="shared" si="3"/>
        <v>3.4</v>
      </c>
      <c r="AF16" s="52">
        <v>4.7</v>
      </c>
      <c r="AG16" s="52">
        <v>5</v>
      </c>
      <c r="AH16" s="52">
        <v>3</v>
      </c>
      <c r="AI16" s="52">
        <v>5</v>
      </c>
      <c r="AJ16" s="52">
        <v>5</v>
      </c>
      <c r="AK16" s="52">
        <f t="shared" si="4"/>
        <v>22.7</v>
      </c>
      <c r="AL16" s="56">
        <v>2.8</v>
      </c>
      <c r="AM16" s="56">
        <v>2.5</v>
      </c>
      <c r="AN16" s="56">
        <v>3</v>
      </c>
      <c r="AO16" s="69">
        <v>4.5</v>
      </c>
      <c r="AP16" s="69">
        <v>4.5</v>
      </c>
      <c r="AQ16" s="56">
        <f t="shared" si="5"/>
        <v>17.3</v>
      </c>
    </row>
    <row r="17" spans="2:43" s="70" customFormat="1" x14ac:dyDescent="0.25">
      <c r="B17" s="71">
        <v>84602372013</v>
      </c>
      <c r="C17" s="72" t="s">
        <v>112</v>
      </c>
      <c r="D17" s="73"/>
      <c r="E17" s="65">
        <f t="shared" si="8"/>
        <v>1.7296666666666667</v>
      </c>
      <c r="F17" s="65"/>
      <c r="G17" s="213">
        <v>4</v>
      </c>
      <c r="H17" s="66"/>
      <c r="I17" s="216">
        <f t="shared" si="6"/>
        <v>0.8</v>
      </c>
      <c r="J17" s="220">
        <f t="shared" si="7"/>
        <v>2.9996666666666663</v>
      </c>
      <c r="K17" s="67"/>
      <c r="L17" s="68"/>
      <c r="M17" s="162">
        <f t="shared" si="0"/>
        <v>0</v>
      </c>
      <c r="N17" s="65"/>
      <c r="O17" s="65"/>
      <c r="P17" s="65"/>
      <c r="Q17" s="65">
        <v>4.2</v>
      </c>
      <c r="R17" s="65">
        <v>4.5</v>
      </c>
      <c r="S17" s="68">
        <f t="shared" si="1"/>
        <v>8.6999999999999993</v>
      </c>
      <c r="T17" s="65"/>
      <c r="U17" s="65">
        <v>0.5</v>
      </c>
      <c r="V17" s="65">
        <v>4.5</v>
      </c>
      <c r="W17" s="69">
        <v>4.5</v>
      </c>
      <c r="X17" s="69">
        <v>4.5</v>
      </c>
      <c r="Y17" s="65">
        <f t="shared" si="2"/>
        <v>14</v>
      </c>
      <c r="Z17" s="68"/>
      <c r="AA17" s="65"/>
      <c r="AB17" s="65">
        <v>4</v>
      </c>
      <c r="AC17" s="69">
        <v>4.5</v>
      </c>
      <c r="AD17" s="69">
        <v>4.5</v>
      </c>
      <c r="AE17" s="65">
        <f t="shared" si="3"/>
        <v>2.6</v>
      </c>
      <c r="AF17" s="65"/>
      <c r="AG17" s="65"/>
      <c r="AH17" s="65"/>
      <c r="AI17" s="65">
        <v>5</v>
      </c>
      <c r="AJ17" s="65">
        <v>5</v>
      </c>
      <c r="AK17" s="65">
        <f t="shared" si="4"/>
        <v>10</v>
      </c>
      <c r="AL17" s="69">
        <v>3.5</v>
      </c>
      <c r="AM17" s="69">
        <v>3.8</v>
      </c>
      <c r="AN17" s="69">
        <v>3</v>
      </c>
      <c r="AO17" s="69">
        <v>4.5</v>
      </c>
      <c r="AP17" s="69">
        <v>4.5</v>
      </c>
      <c r="AQ17" s="69">
        <f t="shared" si="5"/>
        <v>19.3</v>
      </c>
    </row>
    <row r="18" spans="2:43" x14ac:dyDescent="0.25">
      <c r="B18" s="3"/>
      <c r="C18" s="2"/>
      <c r="D18" s="23"/>
      <c r="E18" s="65">
        <f t="shared" si="8"/>
        <v>0</v>
      </c>
      <c r="F18" s="15"/>
      <c r="G18" s="212"/>
      <c r="H18" s="16"/>
      <c r="I18" s="215">
        <f t="shared" ref="I18:I19" si="9">G18*0.4</f>
        <v>0</v>
      </c>
      <c r="J18" s="220">
        <f t="shared" ref="J18:J19" si="10">E18+I18</f>
        <v>0</v>
      </c>
      <c r="K18" s="39"/>
      <c r="L18" s="14"/>
      <c r="M18" s="17">
        <f t="shared" si="0"/>
        <v>0</v>
      </c>
      <c r="N18" s="15"/>
      <c r="O18" s="15"/>
      <c r="P18" s="15"/>
      <c r="Q18" s="15"/>
      <c r="R18" s="15"/>
      <c r="S18" s="14">
        <f t="shared" si="1"/>
        <v>0</v>
      </c>
      <c r="T18" s="15"/>
      <c r="U18" s="15"/>
      <c r="V18" s="15"/>
      <c r="W18" s="15"/>
      <c r="X18" s="15"/>
      <c r="Y18" s="15">
        <f t="shared" si="2"/>
        <v>0</v>
      </c>
      <c r="Z18" s="14"/>
      <c r="AA18" s="15"/>
      <c r="AB18" s="15"/>
      <c r="AC18" s="15"/>
      <c r="AD18" s="15"/>
      <c r="AE18" s="15">
        <f t="shared" si="3"/>
        <v>0</v>
      </c>
      <c r="AF18" s="15"/>
      <c r="AG18" s="15"/>
      <c r="AH18" s="15"/>
      <c r="AI18" s="15"/>
      <c r="AJ18" s="15"/>
      <c r="AK18" s="15">
        <f t="shared" si="4"/>
        <v>0</v>
      </c>
      <c r="AL18" s="6"/>
      <c r="AM18" s="6"/>
      <c r="AN18" s="6"/>
      <c r="AO18" s="6"/>
      <c r="AP18" s="6"/>
      <c r="AQ18" s="6">
        <f t="shared" si="5"/>
        <v>0</v>
      </c>
    </row>
    <row r="19" spans="2:43" x14ac:dyDescent="0.25">
      <c r="B19" s="3"/>
      <c r="C19" s="2"/>
      <c r="D19" s="23"/>
      <c r="E19" s="65">
        <f t="shared" si="8"/>
        <v>0</v>
      </c>
      <c r="F19" s="15"/>
      <c r="G19" s="212"/>
      <c r="H19" s="16"/>
      <c r="I19" s="215">
        <f t="shared" si="9"/>
        <v>0</v>
      </c>
      <c r="J19" s="220">
        <f t="shared" si="10"/>
        <v>0</v>
      </c>
      <c r="K19" s="39"/>
      <c r="L19" s="14"/>
      <c r="M19" s="17">
        <f t="shared" si="0"/>
        <v>0</v>
      </c>
      <c r="N19" s="15"/>
      <c r="O19" s="15"/>
      <c r="P19" s="15"/>
      <c r="Q19" s="15"/>
      <c r="R19" s="15"/>
      <c r="S19" s="14">
        <f t="shared" si="1"/>
        <v>0</v>
      </c>
      <c r="T19" s="15"/>
      <c r="U19" s="15"/>
      <c r="V19" s="15"/>
      <c r="W19" s="15"/>
      <c r="X19" s="15"/>
      <c r="Y19" s="15">
        <f t="shared" si="2"/>
        <v>0</v>
      </c>
      <c r="Z19" s="14"/>
      <c r="AA19" s="15"/>
      <c r="AB19" s="15"/>
      <c r="AC19" s="15"/>
      <c r="AD19" s="15"/>
      <c r="AE19" s="15">
        <f t="shared" si="3"/>
        <v>0</v>
      </c>
      <c r="AF19" s="15"/>
      <c r="AG19" s="15"/>
      <c r="AH19" s="15"/>
      <c r="AI19" s="15"/>
      <c r="AJ19" s="15"/>
      <c r="AK19" s="15">
        <f t="shared" si="4"/>
        <v>0</v>
      </c>
      <c r="AL19" s="6"/>
      <c r="AM19" s="6"/>
      <c r="AN19" s="6"/>
      <c r="AO19" s="6"/>
      <c r="AP19" s="6"/>
      <c r="AQ19" s="6">
        <f t="shared" si="5"/>
        <v>0</v>
      </c>
    </row>
    <row r="20" spans="2:43" x14ac:dyDescent="0.25">
      <c r="C20" s="4" t="s">
        <v>150</v>
      </c>
    </row>
  </sheetData>
  <dataValidations count="1">
    <dataValidation type="textLength" allowBlank="1" showInputMessage="1" showErrorMessage="1" errorTitle="CODIGO ERRÓNEO" error="Verifique el código ingresado, recuerde que tiene 12 dígitos con el 0 inicial, esta celda no admite valores de documento de identificación." promptTitle="CODIGO ESTUDIANTIL" prompt="Por favor digite el código del estudiante con el 0 inicial, esta celda solo permite el ingreso de los códigos completos, recuerde que tienen 12 dígitos" sqref="B9:B19">
      <formula1>11</formula1>
      <formula2>12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topLeftCell="A22" workbookViewId="0">
      <selection activeCell="B31" sqref="B31:C34"/>
    </sheetView>
  </sheetViews>
  <sheetFormatPr baseColWidth="10" defaultColWidth="11.42578125" defaultRowHeight="15" x14ac:dyDescent="0.25"/>
  <cols>
    <col min="2" max="2" width="18.5703125" customWidth="1"/>
    <col min="3" max="3" width="36.28515625" customWidth="1"/>
    <col min="9" max="9" width="0" hidden="1" customWidth="1"/>
    <col min="11" max="11" width="13.7109375" customWidth="1"/>
    <col min="258" max="258" width="18.5703125" customWidth="1"/>
    <col min="259" max="259" width="36.28515625" customWidth="1"/>
    <col min="267" max="267" width="13.7109375" customWidth="1"/>
    <col min="514" max="514" width="18.5703125" customWidth="1"/>
    <col min="515" max="515" width="36.28515625" customWidth="1"/>
    <col min="523" max="523" width="13.7109375" customWidth="1"/>
    <col min="770" max="770" width="18.5703125" customWidth="1"/>
    <col min="771" max="771" width="36.28515625" customWidth="1"/>
    <col min="779" max="779" width="13.7109375" customWidth="1"/>
    <col min="1026" max="1026" width="18.5703125" customWidth="1"/>
    <col min="1027" max="1027" width="36.28515625" customWidth="1"/>
    <col min="1035" max="1035" width="13.7109375" customWidth="1"/>
    <col min="1282" max="1282" width="18.5703125" customWidth="1"/>
    <col min="1283" max="1283" width="36.28515625" customWidth="1"/>
    <col min="1291" max="1291" width="13.7109375" customWidth="1"/>
    <col min="1538" max="1538" width="18.5703125" customWidth="1"/>
    <col min="1539" max="1539" width="36.28515625" customWidth="1"/>
    <col min="1547" max="1547" width="13.7109375" customWidth="1"/>
    <col min="1794" max="1794" width="18.5703125" customWidth="1"/>
    <col min="1795" max="1795" width="36.28515625" customWidth="1"/>
    <col min="1803" max="1803" width="13.7109375" customWidth="1"/>
    <col min="2050" max="2050" width="18.5703125" customWidth="1"/>
    <col min="2051" max="2051" width="36.28515625" customWidth="1"/>
    <col min="2059" max="2059" width="13.7109375" customWidth="1"/>
    <col min="2306" max="2306" width="18.5703125" customWidth="1"/>
    <col min="2307" max="2307" width="36.28515625" customWidth="1"/>
    <col min="2315" max="2315" width="13.7109375" customWidth="1"/>
    <col min="2562" max="2562" width="18.5703125" customWidth="1"/>
    <col min="2563" max="2563" width="36.28515625" customWidth="1"/>
    <col min="2571" max="2571" width="13.7109375" customWidth="1"/>
    <col min="2818" max="2818" width="18.5703125" customWidth="1"/>
    <col min="2819" max="2819" width="36.28515625" customWidth="1"/>
    <col min="2827" max="2827" width="13.7109375" customWidth="1"/>
    <col min="3074" max="3074" width="18.5703125" customWidth="1"/>
    <col min="3075" max="3075" width="36.28515625" customWidth="1"/>
    <col min="3083" max="3083" width="13.7109375" customWidth="1"/>
    <col min="3330" max="3330" width="18.5703125" customWidth="1"/>
    <col min="3331" max="3331" width="36.28515625" customWidth="1"/>
    <col min="3339" max="3339" width="13.7109375" customWidth="1"/>
    <col min="3586" max="3586" width="18.5703125" customWidth="1"/>
    <col min="3587" max="3587" width="36.28515625" customWidth="1"/>
    <col min="3595" max="3595" width="13.7109375" customWidth="1"/>
    <col min="3842" max="3842" width="18.5703125" customWidth="1"/>
    <col min="3843" max="3843" width="36.28515625" customWidth="1"/>
    <col min="3851" max="3851" width="13.7109375" customWidth="1"/>
    <col min="4098" max="4098" width="18.5703125" customWidth="1"/>
    <col min="4099" max="4099" width="36.28515625" customWidth="1"/>
    <col min="4107" max="4107" width="13.7109375" customWidth="1"/>
    <col min="4354" max="4354" width="18.5703125" customWidth="1"/>
    <col min="4355" max="4355" width="36.28515625" customWidth="1"/>
    <col min="4363" max="4363" width="13.7109375" customWidth="1"/>
    <col min="4610" max="4610" width="18.5703125" customWidth="1"/>
    <col min="4611" max="4611" width="36.28515625" customWidth="1"/>
    <col min="4619" max="4619" width="13.7109375" customWidth="1"/>
    <col min="4866" max="4866" width="18.5703125" customWidth="1"/>
    <col min="4867" max="4867" width="36.28515625" customWidth="1"/>
    <col min="4875" max="4875" width="13.7109375" customWidth="1"/>
    <col min="5122" max="5122" width="18.5703125" customWidth="1"/>
    <col min="5123" max="5123" width="36.28515625" customWidth="1"/>
    <col min="5131" max="5131" width="13.7109375" customWidth="1"/>
    <col min="5378" max="5378" width="18.5703125" customWidth="1"/>
    <col min="5379" max="5379" width="36.28515625" customWidth="1"/>
    <col min="5387" max="5387" width="13.7109375" customWidth="1"/>
    <col min="5634" max="5634" width="18.5703125" customWidth="1"/>
    <col min="5635" max="5635" width="36.28515625" customWidth="1"/>
    <col min="5643" max="5643" width="13.7109375" customWidth="1"/>
    <col min="5890" max="5890" width="18.5703125" customWidth="1"/>
    <col min="5891" max="5891" width="36.28515625" customWidth="1"/>
    <col min="5899" max="5899" width="13.7109375" customWidth="1"/>
    <col min="6146" max="6146" width="18.5703125" customWidth="1"/>
    <col min="6147" max="6147" width="36.28515625" customWidth="1"/>
    <col min="6155" max="6155" width="13.7109375" customWidth="1"/>
    <col min="6402" max="6402" width="18.5703125" customWidth="1"/>
    <col min="6403" max="6403" width="36.28515625" customWidth="1"/>
    <col min="6411" max="6411" width="13.7109375" customWidth="1"/>
    <col min="6658" max="6658" width="18.5703125" customWidth="1"/>
    <col min="6659" max="6659" width="36.28515625" customWidth="1"/>
    <col min="6667" max="6667" width="13.7109375" customWidth="1"/>
    <col min="6914" max="6914" width="18.5703125" customWidth="1"/>
    <col min="6915" max="6915" width="36.28515625" customWidth="1"/>
    <col min="6923" max="6923" width="13.7109375" customWidth="1"/>
    <col min="7170" max="7170" width="18.5703125" customWidth="1"/>
    <col min="7171" max="7171" width="36.28515625" customWidth="1"/>
    <col min="7179" max="7179" width="13.7109375" customWidth="1"/>
    <col min="7426" max="7426" width="18.5703125" customWidth="1"/>
    <col min="7427" max="7427" width="36.28515625" customWidth="1"/>
    <col min="7435" max="7435" width="13.7109375" customWidth="1"/>
    <col min="7682" max="7682" width="18.5703125" customWidth="1"/>
    <col min="7683" max="7683" width="36.28515625" customWidth="1"/>
    <col min="7691" max="7691" width="13.7109375" customWidth="1"/>
    <col min="7938" max="7938" width="18.5703125" customWidth="1"/>
    <col min="7939" max="7939" width="36.28515625" customWidth="1"/>
    <col min="7947" max="7947" width="13.7109375" customWidth="1"/>
    <col min="8194" max="8194" width="18.5703125" customWidth="1"/>
    <col min="8195" max="8195" width="36.28515625" customWidth="1"/>
    <col min="8203" max="8203" width="13.7109375" customWidth="1"/>
    <col min="8450" max="8450" width="18.5703125" customWidth="1"/>
    <col min="8451" max="8451" width="36.28515625" customWidth="1"/>
    <col min="8459" max="8459" width="13.7109375" customWidth="1"/>
    <col min="8706" max="8706" width="18.5703125" customWidth="1"/>
    <col min="8707" max="8707" width="36.28515625" customWidth="1"/>
    <col min="8715" max="8715" width="13.7109375" customWidth="1"/>
    <col min="8962" max="8962" width="18.5703125" customWidth="1"/>
    <col min="8963" max="8963" width="36.28515625" customWidth="1"/>
    <col min="8971" max="8971" width="13.7109375" customWidth="1"/>
    <col min="9218" max="9218" width="18.5703125" customWidth="1"/>
    <col min="9219" max="9219" width="36.28515625" customWidth="1"/>
    <col min="9227" max="9227" width="13.7109375" customWidth="1"/>
    <col min="9474" max="9474" width="18.5703125" customWidth="1"/>
    <col min="9475" max="9475" width="36.28515625" customWidth="1"/>
    <col min="9483" max="9483" width="13.7109375" customWidth="1"/>
    <col min="9730" max="9730" width="18.5703125" customWidth="1"/>
    <col min="9731" max="9731" width="36.28515625" customWidth="1"/>
    <col min="9739" max="9739" width="13.7109375" customWidth="1"/>
    <col min="9986" max="9986" width="18.5703125" customWidth="1"/>
    <col min="9987" max="9987" width="36.28515625" customWidth="1"/>
    <col min="9995" max="9995" width="13.7109375" customWidth="1"/>
    <col min="10242" max="10242" width="18.5703125" customWidth="1"/>
    <col min="10243" max="10243" width="36.28515625" customWidth="1"/>
    <col min="10251" max="10251" width="13.7109375" customWidth="1"/>
    <col min="10498" max="10498" width="18.5703125" customWidth="1"/>
    <col min="10499" max="10499" width="36.28515625" customWidth="1"/>
    <col min="10507" max="10507" width="13.7109375" customWidth="1"/>
    <col min="10754" max="10754" width="18.5703125" customWidth="1"/>
    <col min="10755" max="10755" width="36.28515625" customWidth="1"/>
    <col min="10763" max="10763" width="13.7109375" customWidth="1"/>
    <col min="11010" max="11010" width="18.5703125" customWidth="1"/>
    <col min="11011" max="11011" width="36.28515625" customWidth="1"/>
    <col min="11019" max="11019" width="13.7109375" customWidth="1"/>
    <col min="11266" max="11266" width="18.5703125" customWidth="1"/>
    <col min="11267" max="11267" width="36.28515625" customWidth="1"/>
    <col min="11275" max="11275" width="13.7109375" customWidth="1"/>
    <col min="11522" max="11522" width="18.5703125" customWidth="1"/>
    <col min="11523" max="11523" width="36.28515625" customWidth="1"/>
    <col min="11531" max="11531" width="13.7109375" customWidth="1"/>
    <col min="11778" max="11778" width="18.5703125" customWidth="1"/>
    <col min="11779" max="11779" width="36.28515625" customWidth="1"/>
    <col min="11787" max="11787" width="13.7109375" customWidth="1"/>
    <col min="12034" max="12034" width="18.5703125" customWidth="1"/>
    <col min="12035" max="12035" width="36.28515625" customWidth="1"/>
    <col min="12043" max="12043" width="13.7109375" customWidth="1"/>
    <col min="12290" max="12290" width="18.5703125" customWidth="1"/>
    <col min="12291" max="12291" width="36.28515625" customWidth="1"/>
    <col min="12299" max="12299" width="13.7109375" customWidth="1"/>
    <col min="12546" max="12546" width="18.5703125" customWidth="1"/>
    <col min="12547" max="12547" width="36.28515625" customWidth="1"/>
    <col min="12555" max="12555" width="13.7109375" customWidth="1"/>
    <col min="12802" max="12802" width="18.5703125" customWidth="1"/>
    <col min="12803" max="12803" width="36.28515625" customWidth="1"/>
    <col min="12811" max="12811" width="13.7109375" customWidth="1"/>
    <col min="13058" max="13058" width="18.5703125" customWidth="1"/>
    <col min="13059" max="13059" width="36.28515625" customWidth="1"/>
    <col min="13067" max="13067" width="13.7109375" customWidth="1"/>
    <col min="13314" max="13314" width="18.5703125" customWidth="1"/>
    <col min="13315" max="13315" width="36.28515625" customWidth="1"/>
    <col min="13323" max="13323" width="13.7109375" customWidth="1"/>
    <col min="13570" max="13570" width="18.5703125" customWidth="1"/>
    <col min="13571" max="13571" width="36.28515625" customWidth="1"/>
    <col min="13579" max="13579" width="13.7109375" customWidth="1"/>
    <col min="13826" max="13826" width="18.5703125" customWidth="1"/>
    <col min="13827" max="13827" width="36.28515625" customWidth="1"/>
    <col min="13835" max="13835" width="13.7109375" customWidth="1"/>
    <col min="14082" max="14082" width="18.5703125" customWidth="1"/>
    <col min="14083" max="14083" width="36.28515625" customWidth="1"/>
    <col min="14091" max="14091" width="13.7109375" customWidth="1"/>
    <col min="14338" max="14338" width="18.5703125" customWidth="1"/>
    <col min="14339" max="14339" width="36.28515625" customWidth="1"/>
    <col min="14347" max="14347" width="13.7109375" customWidth="1"/>
    <col min="14594" max="14594" width="18.5703125" customWidth="1"/>
    <col min="14595" max="14595" width="36.28515625" customWidth="1"/>
    <col min="14603" max="14603" width="13.7109375" customWidth="1"/>
    <col min="14850" max="14850" width="18.5703125" customWidth="1"/>
    <col min="14851" max="14851" width="36.28515625" customWidth="1"/>
    <col min="14859" max="14859" width="13.7109375" customWidth="1"/>
    <col min="15106" max="15106" width="18.5703125" customWidth="1"/>
    <col min="15107" max="15107" width="36.28515625" customWidth="1"/>
    <col min="15115" max="15115" width="13.7109375" customWidth="1"/>
    <col min="15362" max="15362" width="18.5703125" customWidth="1"/>
    <col min="15363" max="15363" width="36.28515625" customWidth="1"/>
    <col min="15371" max="15371" width="13.7109375" customWidth="1"/>
    <col min="15618" max="15618" width="18.5703125" customWidth="1"/>
    <col min="15619" max="15619" width="36.28515625" customWidth="1"/>
    <col min="15627" max="15627" width="13.7109375" customWidth="1"/>
    <col min="15874" max="15874" width="18.5703125" customWidth="1"/>
    <col min="15875" max="15875" width="36.28515625" customWidth="1"/>
    <col min="15883" max="15883" width="13.7109375" customWidth="1"/>
    <col min="16130" max="16130" width="18.5703125" customWidth="1"/>
    <col min="16131" max="16131" width="36.28515625" customWidth="1"/>
    <col min="16139" max="16139" width="13.7109375" customWidth="1"/>
  </cols>
  <sheetData>
    <row r="1" spans="2:13" x14ac:dyDescent="0.25">
      <c r="B1" s="234" t="s">
        <v>160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2:13" x14ac:dyDescent="0.25">
      <c r="B2" s="234" t="s">
        <v>161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2:13" x14ac:dyDescent="0.25"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</row>
    <row r="4" spans="2:13" x14ac:dyDescent="0.25">
      <c r="B4" s="235" t="s">
        <v>162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</row>
    <row r="6" spans="2:13" x14ac:dyDescent="0.25">
      <c r="B6" s="230" t="s">
        <v>173</v>
      </c>
      <c r="C6" s="230"/>
      <c r="D6" s="230"/>
      <c r="E6" s="221"/>
      <c r="F6" s="221" t="s">
        <v>174</v>
      </c>
      <c r="G6" s="221"/>
      <c r="H6" s="221"/>
      <c r="I6" s="230" t="s">
        <v>180</v>
      </c>
      <c r="J6" s="230"/>
      <c r="K6" s="230"/>
    </row>
    <row r="7" spans="2:13" x14ac:dyDescent="0.25">
      <c r="B7" s="221"/>
      <c r="C7" s="221"/>
      <c r="D7" s="221"/>
      <c r="E7" s="221"/>
      <c r="F7" s="221"/>
      <c r="G7" s="221"/>
      <c r="H7" s="221"/>
      <c r="I7" s="221"/>
      <c r="J7" s="221"/>
      <c r="K7" s="221"/>
    </row>
    <row r="8" spans="2:13" x14ac:dyDescent="0.25">
      <c r="B8" s="230" t="s">
        <v>175</v>
      </c>
      <c r="C8" s="230"/>
      <c r="D8" s="230"/>
      <c r="E8" s="230"/>
      <c r="F8" s="221" t="s">
        <v>163</v>
      </c>
      <c r="G8" s="221"/>
      <c r="H8" s="221"/>
      <c r="I8" s="221"/>
      <c r="J8" s="221"/>
      <c r="K8" s="221"/>
    </row>
    <row r="9" spans="2:13" x14ac:dyDescent="0.25">
      <c r="B9" s="221"/>
      <c r="C9" s="221"/>
      <c r="D9" s="221"/>
      <c r="E9" s="221"/>
      <c r="F9" s="221"/>
      <c r="G9" s="221"/>
      <c r="H9" s="221"/>
      <c r="I9" s="221"/>
      <c r="J9" s="221"/>
      <c r="K9" s="221"/>
    </row>
    <row r="10" spans="2:13" x14ac:dyDescent="0.25">
      <c r="B10" s="229" t="s">
        <v>176</v>
      </c>
      <c r="C10" s="229"/>
      <c r="D10" s="229"/>
      <c r="E10" s="229"/>
      <c r="F10" s="222" t="s">
        <v>177</v>
      </c>
      <c r="G10" s="222"/>
      <c r="H10" s="230" t="s">
        <v>178</v>
      </c>
      <c r="I10" s="230"/>
      <c r="J10" s="221" t="s">
        <v>179</v>
      </c>
      <c r="K10" s="221"/>
    </row>
    <row r="12" spans="2:13" ht="30" x14ac:dyDescent="0.25">
      <c r="B12" s="223" t="s">
        <v>164</v>
      </c>
      <c r="C12" s="223" t="s">
        <v>165</v>
      </c>
      <c r="D12" s="231">
        <v>0.6</v>
      </c>
      <c r="E12" s="232"/>
      <c r="F12" s="232"/>
      <c r="G12" s="232"/>
      <c r="H12" s="233"/>
      <c r="I12" s="223" t="s">
        <v>166</v>
      </c>
      <c r="J12" s="223" t="s">
        <v>167</v>
      </c>
      <c r="K12" s="223" t="s">
        <v>168</v>
      </c>
    </row>
    <row r="13" spans="2:13" x14ac:dyDescent="0.25">
      <c r="B13" s="31">
        <v>84602832013</v>
      </c>
      <c r="C13" s="32" t="s">
        <v>104</v>
      </c>
      <c r="D13" s="228">
        <v>3.8650000000000002</v>
      </c>
      <c r="E13" s="228">
        <f>D13+0.3</f>
        <v>4.165</v>
      </c>
      <c r="F13" s="228">
        <f>D13-0.3</f>
        <v>3.5650000000000004</v>
      </c>
      <c r="G13" s="228">
        <f>D13+0.4</f>
        <v>4.2650000000000006</v>
      </c>
      <c r="H13" s="228">
        <f>D13-0.4</f>
        <v>3.4650000000000003</v>
      </c>
      <c r="I13" s="224"/>
      <c r="J13" s="228"/>
      <c r="K13" s="228">
        <f>D13</f>
        <v>3.8650000000000002</v>
      </c>
    </row>
    <row r="14" spans="2:13" x14ac:dyDescent="0.25">
      <c r="B14" s="33">
        <v>84602842013</v>
      </c>
      <c r="C14" s="32" t="s">
        <v>105</v>
      </c>
      <c r="D14" s="228">
        <v>3.9288333333333334</v>
      </c>
      <c r="E14" s="228">
        <f t="shared" ref="E14:E21" si="0">D14+0.3</f>
        <v>4.2288333333333332</v>
      </c>
      <c r="F14" s="228">
        <f t="shared" ref="F14:F21" si="1">D14-0.3</f>
        <v>3.6288333333333336</v>
      </c>
      <c r="G14" s="228">
        <f t="shared" ref="G14:G21" si="2">D14+0.4</f>
        <v>4.3288333333333338</v>
      </c>
      <c r="H14" s="228">
        <f t="shared" ref="H14:H21" si="3">D14-0.4</f>
        <v>3.5288333333333335</v>
      </c>
      <c r="I14" s="224"/>
      <c r="J14" s="228"/>
      <c r="K14" s="228">
        <f t="shared" ref="K14:K21" si="4">D14</f>
        <v>3.9288333333333334</v>
      </c>
    </row>
    <row r="15" spans="2:13" x14ac:dyDescent="0.25">
      <c r="B15" s="33">
        <v>84602862013</v>
      </c>
      <c r="C15" s="32" t="s">
        <v>106</v>
      </c>
      <c r="D15" s="228">
        <v>3.961033333333333</v>
      </c>
      <c r="E15" s="228">
        <f t="shared" si="0"/>
        <v>4.2610333333333328</v>
      </c>
      <c r="F15" s="228">
        <f t="shared" si="1"/>
        <v>3.6610333333333331</v>
      </c>
      <c r="G15" s="228">
        <f t="shared" si="2"/>
        <v>4.3610333333333333</v>
      </c>
      <c r="H15" s="228">
        <f t="shared" si="3"/>
        <v>3.5610333333333331</v>
      </c>
      <c r="I15" s="224"/>
      <c r="J15" s="228"/>
      <c r="K15" s="228">
        <f t="shared" si="4"/>
        <v>3.961033333333333</v>
      </c>
    </row>
    <row r="16" spans="2:13" x14ac:dyDescent="0.25">
      <c r="B16" s="33">
        <v>84602882013</v>
      </c>
      <c r="C16" s="32" t="s">
        <v>107</v>
      </c>
      <c r="D16" s="228">
        <v>2.0349999999999997</v>
      </c>
      <c r="E16" s="228">
        <f t="shared" si="0"/>
        <v>2.3349999999999995</v>
      </c>
      <c r="F16" s="228">
        <f t="shared" si="1"/>
        <v>1.7349999999999997</v>
      </c>
      <c r="G16" s="228">
        <f t="shared" si="2"/>
        <v>2.4349999999999996</v>
      </c>
      <c r="H16" s="228">
        <f t="shared" si="3"/>
        <v>1.6349999999999998</v>
      </c>
      <c r="I16" s="224"/>
      <c r="J16" s="228"/>
      <c r="K16" s="228">
        <f t="shared" si="4"/>
        <v>2.0349999999999997</v>
      </c>
    </row>
    <row r="17" spans="2:11" x14ac:dyDescent="0.25">
      <c r="B17" s="33">
        <v>84601952013</v>
      </c>
      <c r="C17" s="32" t="s">
        <v>108</v>
      </c>
      <c r="D17" s="228">
        <v>3.9269999999999996</v>
      </c>
      <c r="E17" s="228">
        <f t="shared" si="0"/>
        <v>4.2269999999999994</v>
      </c>
      <c r="F17" s="228">
        <f t="shared" si="1"/>
        <v>3.6269999999999998</v>
      </c>
      <c r="G17" s="228">
        <f t="shared" si="2"/>
        <v>4.327</v>
      </c>
      <c r="H17" s="228">
        <f t="shared" si="3"/>
        <v>3.5269999999999997</v>
      </c>
      <c r="I17" s="224"/>
      <c r="J17" s="228"/>
      <c r="K17" s="228">
        <f t="shared" si="4"/>
        <v>3.9269999999999996</v>
      </c>
    </row>
    <row r="18" spans="2:11" x14ac:dyDescent="0.25">
      <c r="B18" s="33">
        <v>84602942013</v>
      </c>
      <c r="C18" s="32" t="s">
        <v>109</v>
      </c>
      <c r="D18" s="228">
        <v>3.8070000000000004</v>
      </c>
      <c r="E18" s="228">
        <f t="shared" si="0"/>
        <v>4.1070000000000002</v>
      </c>
      <c r="F18" s="228">
        <f t="shared" si="1"/>
        <v>3.5070000000000006</v>
      </c>
      <c r="G18" s="228">
        <f t="shared" si="2"/>
        <v>4.2070000000000007</v>
      </c>
      <c r="H18" s="228">
        <f t="shared" si="3"/>
        <v>3.4070000000000005</v>
      </c>
      <c r="I18" s="224"/>
      <c r="J18" s="228"/>
      <c r="K18" s="228">
        <f t="shared" si="4"/>
        <v>3.8070000000000004</v>
      </c>
    </row>
    <row r="19" spans="2:11" x14ac:dyDescent="0.25">
      <c r="B19" s="33">
        <v>84602952013</v>
      </c>
      <c r="C19" s="32" t="s">
        <v>110</v>
      </c>
      <c r="D19" s="228">
        <v>3.783666666666667</v>
      </c>
      <c r="E19" s="228">
        <f t="shared" si="0"/>
        <v>4.0836666666666668</v>
      </c>
      <c r="F19" s="228">
        <f t="shared" si="1"/>
        <v>3.4836666666666671</v>
      </c>
      <c r="G19" s="228">
        <f t="shared" si="2"/>
        <v>4.1836666666666673</v>
      </c>
      <c r="H19" s="228">
        <f t="shared" si="3"/>
        <v>3.383666666666667</v>
      </c>
      <c r="I19" s="224"/>
      <c r="J19" s="228"/>
      <c r="K19" s="228">
        <f t="shared" si="4"/>
        <v>3.783666666666667</v>
      </c>
    </row>
    <row r="20" spans="2:11" x14ac:dyDescent="0.25">
      <c r="B20" s="33">
        <v>84603012013</v>
      </c>
      <c r="C20" s="32" t="s">
        <v>111</v>
      </c>
      <c r="D20" s="228">
        <v>3.6276666666666664</v>
      </c>
      <c r="E20" s="228">
        <f t="shared" si="0"/>
        <v>3.9276666666666662</v>
      </c>
      <c r="F20" s="228">
        <f t="shared" si="1"/>
        <v>3.3276666666666666</v>
      </c>
      <c r="G20" s="228">
        <f t="shared" si="2"/>
        <v>4.0276666666666667</v>
      </c>
      <c r="H20" s="228">
        <f t="shared" si="3"/>
        <v>3.2276666666666665</v>
      </c>
      <c r="I20" s="224"/>
      <c r="J20" s="228"/>
      <c r="K20" s="228">
        <f t="shared" si="4"/>
        <v>3.6276666666666664</v>
      </c>
    </row>
    <row r="21" spans="2:11" x14ac:dyDescent="0.25">
      <c r="B21" s="33">
        <v>84602372013</v>
      </c>
      <c r="C21" s="32" t="s">
        <v>112</v>
      </c>
      <c r="D21" s="228">
        <v>2.9996666666666663</v>
      </c>
      <c r="E21" s="228">
        <f t="shared" si="0"/>
        <v>3.2996666666666661</v>
      </c>
      <c r="F21" s="228">
        <f t="shared" si="1"/>
        <v>2.6996666666666664</v>
      </c>
      <c r="G21" s="228">
        <f t="shared" si="2"/>
        <v>3.3996666666666662</v>
      </c>
      <c r="H21" s="228">
        <f t="shared" si="3"/>
        <v>2.5996666666666663</v>
      </c>
      <c r="I21" s="224"/>
      <c r="J21" s="228"/>
      <c r="K21" s="228">
        <f t="shared" si="4"/>
        <v>2.9996666666666663</v>
      </c>
    </row>
    <row r="22" spans="2:11" x14ac:dyDescent="0.25">
      <c r="B22" s="224"/>
      <c r="C22" s="224"/>
      <c r="D22" s="224"/>
      <c r="E22" s="224"/>
      <c r="F22" s="224"/>
      <c r="G22" s="224"/>
      <c r="H22" s="224"/>
      <c r="I22" s="224"/>
      <c r="J22" s="224"/>
      <c r="K22" s="224"/>
    </row>
    <row r="23" spans="2:11" x14ac:dyDescent="0.25">
      <c r="B23" s="224"/>
      <c r="C23" s="224"/>
      <c r="D23" s="224"/>
      <c r="E23" s="224"/>
      <c r="F23" s="224"/>
      <c r="G23" s="224"/>
      <c r="H23" s="224"/>
      <c r="I23" s="224"/>
      <c r="J23" s="224"/>
      <c r="K23" s="224"/>
    </row>
    <row r="24" spans="2:11" x14ac:dyDescent="0.25">
      <c r="B24" s="224"/>
      <c r="C24" s="224"/>
      <c r="D24" s="224"/>
      <c r="E24" s="224"/>
      <c r="F24" s="224"/>
      <c r="G24" s="224"/>
      <c r="H24" s="224"/>
      <c r="I24" s="224"/>
      <c r="J24" s="224"/>
      <c r="K24" s="224"/>
    </row>
    <row r="25" spans="2:11" x14ac:dyDescent="0.25">
      <c r="B25" s="224"/>
      <c r="C25" s="224"/>
      <c r="D25" s="224"/>
      <c r="E25" s="224"/>
      <c r="F25" s="224"/>
      <c r="G25" s="224"/>
      <c r="H25" s="224"/>
      <c r="I25" s="224"/>
      <c r="J25" s="224"/>
      <c r="K25" s="224"/>
    </row>
    <row r="26" spans="2:11" x14ac:dyDescent="0.25">
      <c r="B26" s="224"/>
      <c r="C26" s="224"/>
      <c r="D26" s="224"/>
      <c r="E26" s="224"/>
      <c r="F26" s="224"/>
      <c r="G26" s="224"/>
      <c r="H26" s="224"/>
      <c r="I26" s="224"/>
      <c r="J26" s="224"/>
      <c r="K26" s="224"/>
    </row>
    <row r="27" spans="2:11" x14ac:dyDescent="0.25">
      <c r="B27" s="224"/>
      <c r="C27" s="224"/>
      <c r="D27" s="224"/>
      <c r="E27" s="224"/>
      <c r="F27" s="224"/>
      <c r="G27" s="224"/>
      <c r="H27" s="224"/>
      <c r="I27" s="224"/>
      <c r="J27" s="224"/>
      <c r="K27" s="224"/>
    </row>
    <row r="28" spans="2:11" x14ac:dyDescent="0.25">
      <c r="B28" s="224"/>
      <c r="C28" s="224"/>
      <c r="D28" s="224"/>
      <c r="E28" s="224"/>
      <c r="F28" s="224"/>
      <c r="G28" s="224"/>
      <c r="H28" s="224"/>
      <c r="I28" s="224"/>
      <c r="J28" s="224"/>
      <c r="K28" s="224"/>
    </row>
    <row r="29" spans="2:11" x14ac:dyDescent="0.25">
      <c r="B29" s="225"/>
      <c r="C29" s="225"/>
      <c r="D29" s="225"/>
      <c r="E29" s="225"/>
      <c r="F29" s="225"/>
      <c r="G29" s="225"/>
      <c r="H29" s="225"/>
      <c r="I29" s="225"/>
      <c r="J29" s="225"/>
      <c r="K29" s="225"/>
    </row>
    <row r="31" spans="2:11" x14ac:dyDescent="0.25">
      <c r="B31" s="234" t="s">
        <v>169</v>
      </c>
      <c r="C31" s="234"/>
      <c r="D31" s="221"/>
      <c r="E31" s="221"/>
      <c r="F31" s="221" t="s">
        <v>170</v>
      </c>
      <c r="G31" s="221"/>
      <c r="H31" s="221"/>
      <c r="I31" s="221"/>
    </row>
    <row r="32" spans="2:11" x14ac:dyDescent="0.25">
      <c r="B32" s="221" t="s">
        <v>0</v>
      </c>
      <c r="C32" s="226"/>
      <c r="D32" s="221"/>
      <c r="E32" s="221"/>
      <c r="F32" s="221"/>
      <c r="G32" s="221"/>
      <c r="H32" s="221"/>
      <c r="I32" s="221"/>
    </row>
    <row r="33" spans="2:9" x14ac:dyDescent="0.25">
      <c r="B33" s="221"/>
    </row>
    <row r="34" spans="2:9" x14ac:dyDescent="0.25">
      <c r="B34" t="s">
        <v>171</v>
      </c>
      <c r="C34" s="227"/>
      <c r="H34" s="221" t="s">
        <v>172</v>
      </c>
      <c r="I34" s="221"/>
    </row>
  </sheetData>
  <mergeCells count="10">
    <mergeCell ref="B10:E10"/>
    <mergeCell ref="H10:I10"/>
    <mergeCell ref="D12:H12"/>
    <mergeCell ref="B31:C31"/>
    <mergeCell ref="B1:M1"/>
    <mergeCell ref="B2:M2"/>
    <mergeCell ref="B4:M4"/>
    <mergeCell ref="B6:D6"/>
    <mergeCell ref="I6:K6"/>
    <mergeCell ref="B8:E8"/>
  </mergeCells>
  <dataValidations count="1">
    <dataValidation type="textLength" allowBlank="1" showInputMessage="1" showErrorMessage="1" errorTitle="CODIGO ERRÓNEO" error="Verifique el código ingresado, recuerde que tiene 12 dígitos con el 0 inicial, esta celda no admite valores de documento de identificación." promptTitle="CODIGO ESTUDIANTIL" prompt="Por favor digite el código del estudiante con el 0 inicial, esta celda solo permite el ingreso de los códigos completos, recuerde que tienen 12 dígitos" sqref="B13:B21">
      <formula1>11</formula1>
      <formula2>12</formula2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topLeftCell="A19" workbookViewId="0">
      <selection activeCell="B31" sqref="B31:C34"/>
    </sheetView>
  </sheetViews>
  <sheetFormatPr baseColWidth="10" defaultColWidth="11.42578125" defaultRowHeight="15" x14ac:dyDescent="0.25"/>
  <cols>
    <col min="2" max="2" width="18.5703125" customWidth="1"/>
    <col min="3" max="3" width="36.28515625" customWidth="1"/>
    <col min="9" max="9" width="0" hidden="1" customWidth="1"/>
    <col min="11" max="11" width="13.7109375" customWidth="1"/>
    <col min="258" max="258" width="18.5703125" customWidth="1"/>
    <col min="259" max="259" width="36.28515625" customWidth="1"/>
    <col min="267" max="267" width="13.7109375" customWidth="1"/>
    <col min="514" max="514" width="18.5703125" customWidth="1"/>
    <col min="515" max="515" width="36.28515625" customWidth="1"/>
    <col min="523" max="523" width="13.7109375" customWidth="1"/>
    <col min="770" max="770" width="18.5703125" customWidth="1"/>
    <col min="771" max="771" width="36.28515625" customWidth="1"/>
    <col min="779" max="779" width="13.7109375" customWidth="1"/>
    <col min="1026" max="1026" width="18.5703125" customWidth="1"/>
    <col min="1027" max="1027" width="36.28515625" customWidth="1"/>
    <col min="1035" max="1035" width="13.7109375" customWidth="1"/>
    <col min="1282" max="1282" width="18.5703125" customWidth="1"/>
    <col min="1283" max="1283" width="36.28515625" customWidth="1"/>
    <col min="1291" max="1291" width="13.7109375" customWidth="1"/>
    <col min="1538" max="1538" width="18.5703125" customWidth="1"/>
    <col min="1539" max="1539" width="36.28515625" customWidth="1"/>
    <col min="1547" max="1547" width="13.7109375" customWidth="1"/>
    <col min="1794" max="1794" width="18.5703125" customWidth="1"/>
    <col min="1795" max="1795" width="36.28515625" customWidth="1"/>
    <col min="1803" max="1803" width="13.7109375" customWidth="1"/>
    <col min="2050" max="2050" width="18.5703125" customWidth="1"/>
    <col min="2051" max="2051" width="36.28515625" customWidth="1"/>
    <col min="2059" max="2059" width="13.7109375" customWidth="1"/>
    <col min="2306" max="2306" width="18.5703125" customWidth="1"/>
    <col min="2307" max="2307" width="36.28515625" customWidth="1"/>
    <col min="2315" max="2315" width="13.7109375" customWidth="1"/>
    <col min="2562" max="2562" width="18.5703125" customWidth="1"/>
    <col min="2563" max="2563" width="36.28515625" customWidth="1"/>
    <col min="2571" max="2571" width="13.7109375" customWidth="1"/>
    <col min="2818" max="2818" width="18.5703125" customWidth="1"/>
    <col min="2819" max="2819" width="36.28515625" customWidth="1"/>
    <col min="2827" max="2827" width="13.7109375" customWidth="1"/>
    <col min="3074" max="3074" width="18.5703125" customWidth="1"/>
    <col min="3075" max="3075" width="36.28515625" customWidth="1"/>
    <col min="3083" max="3083" width="13.7109375" customWidth="1"/>
    <col min="3330" max="3330" width="18.5703125" customWidth="1"/>
    <col min="3331" max="3331" width="36.28515625" customWidth="1"/>
    <col min="3339" max="3339" width="13.7109375" customWidth="1"/>
    <col min="3586" max="3586" width="18.5703125" customWidth="1"/>
    <col min="3587" max="3587" width="36.28515625" customWidth="1"/>
    <col min="3595" max="3595" width="13.7109375" customWidth="1"/>
    <col min="3842" max="3842" width="18.5703125" customWidth="1"/>
    <col min="3843" max="3843" width="36.28515625" customWidth="1"/>
    <col min="3851" max="3851" width="13.7109375" customWidth="1"/>
    <col min="4098" max="4098" width="18.5703125" customWidth="1"/>
    <col min="4099" max="4099" width="36.28515625" customWidth="1"/>
    <col min="4107" max="4107" width="13.7109375" customWidth="1"/>
    <col min="4354" max="4354" width="18.5703125" customWidth="1"/>
    <col min="4355" max="4355" width="36.28515625" customWidth="1"/>
    <col min="4363" max="4363" width="13.7109375" customWidth="1"/>
    <col min="4610" max="4610" width="18.5703125" customWidth="1"/>
    <col min="4611" max="4611" width="36.28515625" customWidth="1"/>
    <col min="4619" max="4619" width="13.7109375" customWidth="1"/>
    <col min="4866" max="4866" width="18.5703125" customWidth="1"/>
    <col min="4867" max="4867" width="36.28515625" customWidth="1"/>
    <col min="4875" max="4875" width="13.7109375" customWidth="1"/>
    <col min="5122" max="5122" width="18.5703125" customWidth="1"/>
    <col min="5123" max="5123" width="36.28515625" customWidth="1"/>
    <col min="5131" max="5131" width="13.7109375" customWidth="1"/>
    <col min="5378" max="5378" width="18.5703125" customWidth="1"/>
    <col min="5379" max="5379" width="36.28515625" customWidth="1"/>
    <col min="5387" max="5387" width="13.7109375" customWidth="1"/>
    <col min="5634" max="5634" width="18.5703125" customWidth="1"/>
    <col min="5635" max="5635" width="36.28515625" customWidth="1"/>
    <col min="5643" max="5643" width="13.7109375" customWidth="1"/>
    <col min="5890" max="5890" width="18.5703125" customWidth="1"/>
    <col min="5891" max="5891" width="36.28515625" customWidth="1"/>
    <col min="5899" max="5899" width="13.7109375" customWidth="1"/>
    <col min="6146" max="6146" width="18.5703125" customWidth="1"/>
    <col min="6147" max="6147" width="36.28515625" customWidth="1"/>
    <col min="6155" max="6155" width="13.7109375" customWidth="1"/>
    <col min="6402" max="6402" width="18.5703125" customWidth="1"/>
    <col min="6403" max="6403" width="36.28515625" customWidth="1"/>
    <col min="6411" max="6411" width="13.7109375" customWidth="1"/>
    <col min="6658" max="6658" width="18.5703125" customWidth="1"/>
    <col min="6659" max="6659" width="36.28515625" customWidth="1"/>
    <col min="6667" max="6667" width="13.7109375" customWidth="1"/>
    <col min="6914" max="6914" width="18.5703125" customWidth="1"/>
    <col min="6915" max="6915" width="36.28515625" customWidth="1"/>
    <col min="6923" max="6923" width="13.7109375" customWidth="1"/>
    <col min="7170" max="7170" width="18.5703125" customWidth="1"/>
    <col min="7171" max="7171" width="36.28515625" customWidth="1"/>
    <col min="7179" max="7179" width="13.7109375" customWidth="1"/>
    <col min="7426" max="7426" width="18.5703125" customWidth="1"/>
    <col min="7427" max="7427" width="36.28515625" customWidth="1"/>
    <col min="7435" max="7435" width="13.7109375" customWidth="1"/>
    <col min="7682" max="7682" width="18.5703125" customWidth="1"/>
    <col min="7683" max="7683" width="36.28515625" customWidth="1"/>
    <col min="7691" max="7691" width="13.7109375" customWidth="1"/>
    <col min="7938" max="7938" width="18.5703125" customWidth="1"/>
    <col min="7939" max="7939" width="36.28515625" customWidth="1"/>
    <col min="7947" max="7947" width="13.7109375" customWidth="1"/>
    <col min="8194" max="8194" width="18.5703125" customWidth="1"/>
    <col min="8195" max="8195" width="36.28515625" customWidth="1"/>
    <col min="8203" max="8203" width="13.7109375" customWidth="1"/>
    <col min="8450" max="8450" width="18.5703125" customWidth="1"/>
    <col min="8451" max="8451" width="36.28515625" customWidth="1"/>
    <col min="8459" max="8459" width="13.7109375" customWidth="1"/>
    <col min="8706" max="8706" width="18.5703125" customWidth="1"/>
    <col min="8707" max="8707" width="36.28515625" customWidth="1"/>
    <col min="8715" max="8715" width="13.7109375" customWidth="1"/>
    <col min="8962" max="8962" width="18.5703125" customWidth="1"/>
    <col min="8963" max="8963" width="36.28515625" customWidth="1"/>
    <col min="8971" max="8971" width="13.7109375" customWidth="1"/>
    <col min="9218" max="9218" width="18.5703125" customWidth="1"/>
    <col min="9219" max="9219" width="36.28515625" customWidth="1"/>
    <col min="9227" max="9227" width="13.7109375" customWidth="1"/>
    <col min="9474" max="9474" width="18.5703125" customWidth="1"/>
    <col min="9475" max="9475" width="36.28515625" customWidth="1"/>
    <col min="9483" max="9483" width="13.7109375" customWidth="1"/>
    <col min="9730" max="9730" width="18.5703125" customWidth="1"/>
    <col min="9731" max="9731" width="36.28515625" customWidth="1"/>
    <col min="9739" max="9739" width="13.7109375" customWidth="1"/>
    <col min="9986" max="9986" width="18.5703125" customWidth="1"/>
    <col min="9987" max="9987" width="36.28515625" customWidth="1"/>
    <col min="9995" max="9995" width="13.7109375" customWidth="1"/>
    <col min="10242" max="10242" width="18.5703125" customWidth="1"/>
    <col min="10243" max="10243" width="36.28515625" customWidth="1"/>
    <col min="10251" max="10251" width="13.7109375" customWidth="1"/>
    <col min="10498" max="10498" width="18.5703125" customWidth="1"/>
    <col min="10499" max="10499" width="36.28515625" customWidth="1"/>
    <col min="10507" max="10507" width="13.7109375" customWidth="1"/>
    <col min="10754" max="10754" width="18.5703125" customWidth="1"/>
    <col min="10755" max="10755" width="36.28515625" customWidth="1"/>
    <col min="10763" max="10763" width="13.7109375" customWidth="1"/>
    <col min="11010" max="11010" width="18.5703125" customWidth="1"/>
    <col min="11011" max="11011" width="36.28515625" customWidth="1"/>
    <col min="11019" max="11019" width="13.7109375" customWidth="1"/>
    <col min="11266" max="11266" width="18.5703125" customWidth="1"/>
    <col min="11267" max="11267" width="36.28515625" customWidth="1"/>
    <col min="11275" max="11275" width="13.7109375" customWidth="1"/>
    <col min="11522" max="11522" width="18.5703125" customWidth="1"/>
    <col min="11523" max="11523" width="36.28515625" customWidth="1"/>
    <col min="11531" max="11531" width="13.7109375" customWidth="1"/>
    <col min="11778" max="11778" width="18.5703125" customWidth="1"/>
    <col min="11779" max="11779" width="36.28515625" customWidth="1"/>
    <col min="11787" max="11787" width="13.7109375" customWidth="1"/>
    <col min="12034" max="12034" width="18.5703125" customWidth="1"/>
    <col min="12035" max="12035" width="36.28515625" customWidth="1"/>
    <col min="12043" max="12043" width="13.7109375" customWidth="1"/>
    <col min="12290" max="12290" width="18.5703125" customWidth="1"/>
    <col min="12291" max="12291" width="36.28515625" customWidth="1"/>
    <col min="12299" max="12299" width="13.7109375" customWidth="1"/>
    <col min="12546" max="12546" width="18.5703125" customWidth="1"/>
    <col min="12547" max="12547" width="36.28515625" customWidth="1"/>
    <col min="12555" max="12555" width="13.7109375" customWidth="1"/>
    <col min="12802" max="12802" width="18.5703125" customWidth="1"/>
    <col min="12803" max="12803" width="36.28515625" customWidth="1"/>
    <col min="12811" max="12811" width="13.7109375" customWidth="1"/>
    <col min="13058" max="13058" width="18.5703125" customWidth="1"/>
    <col min="13059" max="13059" width="36.28515625" customWidth="1"/>
    <col min="13067" max="13067" width="13.7109375" customWidth="1"/>
    <col min="13314" max="13314" width="18.5703125" customWidth="1"/>
    <col min="13315" max="13315" width="36.28515625" customWidth="1"/>
    <col min="13323" max="13323" width="13.7109375" customWidth="1"/>
    <col min="13570" max="13570" width="18.5703125" customWidth="1"/>
    <col min="13571" max="13571" width="36.28515625" customWidth="1"/>
    <col min="13579" max="13579" width="13.7109375" customWidth="1"/>
    <col min="13826" max="13826" width="18.5703125" customWidth="1"/>
    <col min="13827" max="13827" width="36.28515625" customWidth="1"/>
    <col min="13835" max="13835" width="13.7109375" customWidth="1"/>
    <col min="14082" max="14082" width="18.5703125" customWidth="1"/>
    <col min="14083" max="14083" width="36.28515625" customWidth="1"/>
    <col min="14091" max="14091" width="13.7109375" customWidth="1"/>
    <col min="14338" max="14338" width="18.5703125" customWidth="1"/>
    <col min="14339" max="14339" width="36.28515625" customWidth="1"/>
    <col min="14347" max="14347" width="13.7109375" customWidth="1"/>
    <col min="14594" max="14594" width="18.5703125" customWidth="1"/>
    <col min="14595" max="14595" width="36.28515625" customWidth="1"/>
    <col min="14603" max="14603" width="13.7109375" customWidth="1"/>
    <col min="14850" max="14850" width="18.5703125" customWidth="1"/>
    <col min="14851" max="14851" width="36.28515625" customWidth="1"/>
    <col min="14859" max="14859" width="13.7109375" customWidth="1"/>
    <col min="15106" max="15106" width="18.5703125" customWidth="1"/>
    <col min="15107" max="15107" width="36.28515625" customWidth="1"/>
    <col min="15115" max="15115" width="13.7109375" customWidth="1"/>
    <col min="15362" max="15362" width="18.5703125" customWidth="1"/>
    <col min="15363" max="15363" width="36.28515625" customWidth="1"/>
    <col min="15371" max="15371" width="13.7109375" customWidth="1"/>
    <col min="15618" max="15618" width="18.5703125" customWidth="1"/>
    <col min="15619" max="15619" width="36.28515625" customWidth="1"/>
    <col min="15627" max="15627" width="13.7109375" customWidth="1"/>
    <col min="15874" max="15874" width="18.5703125" customWidth="1"/>
    <col min="15875" max="15875" width="36.28515625" customWidth="1"/>
    <col min="15883" max="15883" width="13.7109375" customWidth="1"/>
    <col min="16130" max="16130" width="18.5703125" customWidth="1"/>
    <col min="16131" max="16131" width="36.28515625" customWidth="1"/>
    <col min="16139" max="16139" width="13.7109375" customWidth="1"/>
  </cols>
  <sheetData>
    <row r="1" spans="2:13" x14ac:dyDescent="0.25">
      <c r="B1" s="234" t="s">
        <v>160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2:13" x14ac:dyDescent="0.25">
      <c r="B2" s="234" t="s">
        <v>161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2:13" x14ac:dyDescent="0.25"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</row>
    <row r="4" spans="2:13" x14ac:dyDescent="0.25">
      <c r="B4" s="235" t="s">
        <v>162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</row>
    <row r="6" spans="2:13" x14ac:dyDescent="0.25">
      <c r="B6" s="230" t="s">
        <v>173</v>
      </c>
      <c r="C6" s="230"/>
      <c r="D6" s="230"/>
      <c r="E6" s="221"/>
      <c r="F6" s="221" t="s">
        <v>182</v>
      </c>
      <c r="G6" s="221"/>
      <c r="H6" s="221"/>
      <c r="I6" s="230" t="s">
        <v>180</v>
      </c>
      <c r="J6" s="230"/>
      <c r="K6" s="230"/>
    </row>
    <row r="7" spans="2:13" x14ac:dyDescent="0.25">
      <c r="B7" s="221"/>
      <c r="C7" s="221"/>
      <c r="D7" s="221"/>
      <c r="E7" s="221"/>
      <c r="F7" s="221"/>
      <c r="G7" s="221"/>
      <c r="H7" s="221"/>
      <c r="I7" s="221"/>
      <c r="J7" s="221"/>
      <c r="K7" s="221"/>
    </row>
    <row r="8" spans="2:13" x14ac:dyDescent="0.25">
      <c r="B8" s="230" t="s">
        <v>183</v>
      </c>
      <c r="C8" s="230"/>
      <c r="D8" s="230"/>
      <c r="E8" s="230"/>
      <c r="F8" s="221" t="s">
        <v>163</v>
      </c>
      <c r="G8" s="221"/>
      <c r="H8" s="221"/>
      <c r="I8" s="221"/>
      <c r="J8" s="221"/>
      <c r="K8" s="221"/>
    </row>
    <row r="9" spans="2:13" x14ac:dyDescent="0.25">
      <c r="B9" s="221"/>
      <c r="C9" s="221"/>
      <c r="D9" s="221"/>
      <c r="E9" s="221"/>
      <c r="F9" s="221"/>
      <c r="G9" s="221"/>
      <c r="H9" s="221"/>
      <c r="I9" s="221"/>
      <c r="J9" s="221"/>
      <c r="K9" s="221"/>
    </row>
    <row r="10" spans="2:13" x14ac:dyDescent="0.25">
      <c r="B10" s="229" t="s">
        <v>176</v>
      </c>
      <c r="C10" s="229"/>
      <c r="D10" s="229"/>
      <c r="E10" s="229"/>
      <c r="F10" s="222" t="s">
        <v>177</v>
      </c>
      <c r="G10" s="222"/>
      <c r="H10" s="230" t="s">
        <v>178</v>
      </c>
      <c r="I10" s="230"/>
      <c r="J10" s="221" t="s">
        <v>179</v>
      </c>
      <c r="K10" s="221"/>
    </row>
    <row r="12" spans="2:13" x14ac:dyDescent="0.25">
      <c r="B12" s="223" t="s">
        <v>164</v>
      </c>
      <c r="C12" s="223" t="s">
        <v>165</v>
      </c>
      <c r="D12" s="231">
        <v>0.6</v>
      </c>
      <c r="E12" s="232"/>
      <c r="F12" s="232"/>
      <c r="G12" s="232"/>
      <c r="H12" s="233"/>
      <c r="I12" s="223" t="s">
        <v>166</v>
      </c>
      <c r="J12" s="223" t="s">
        <v>167</v>
      </c>
      <c r="K12" s="223" t="s">
        <v>168</v>
      </c>
    </row>
    <row r="13" spans="2:13" x14ac:dyDescent="0.25">
      <c r="B13" s="3">
        <v>84601662013</v>
      </c>
      <c r="C13" s="2" t="s">
        <v>57</v>
      </c>
      <c r="D13" s="228">
        <v>4.2355</v>
      </c>
      <c r="E13" s="228">
        <f>D13+0.3</f>
        <v>4.5354999999999999</v>
      </c>
      <c r="F13" s="228">
        <f>D13-0.3</f>
        <v>3.9355000000000002</v>
      </c>
      <c r="G13" s="228">
        <f>D13+0.4</f>
        <v>4.6355000000000004</v>
      </c>
      <c r="H13" s="228">
        <f>D13-0.4</f>
        <v>3.8355000000000001</v>
      </c>
      <c r="I13" s="224"/>
      <c r="J13" s="228"/>
      <c r="K13" s="228">
        <f>D13</f>
        <v>4.2355</v>
      </c>
    </row>
    <row r="14" spans="2:13" x14ac:dyDescent="0.25">
      <c r="B14" s="3">
        <v>84601672013</v>
      </c>
      <c r="C14" s="2" t="s">
        <v>58</v>
      </c>
      <c r="D14" s="228">
        <v>3.6835000000000004</v>
      </c>
      <c r="E14" s="228">
        <f t="shared" ref="E14:E28" si="0">D14+0.3</f>
        <v>3.9835000000000003</v>
      </c>
      <c r="F14" s="228">
        <f t="shared" ref="F14:F28" si="1">D14-0.3</f>
        <v>3.3835000000000006</v>
      </c>
      <c r="G14" s="228">
        <f t="shared" ref="G14:G28" si="2">D14+0.4</f>
        <v>4.0835000000000008</v>
      </c>
      <c r="H14" s="228">
        <f t="shared" ref="H14:H28" si="3">D14-0.4</f>
        <v>3.2835000000000005</v>
      </c>
      <c r="I14" s="224"/>
      <c r="J14" s="228"/>
      <c r="K14" s="228">
        <f t="shared" ref="K14:K28" si="4">D14</f>
        <v>3.6835000000000004</v>
      </c>
    </row>
    <row r="15" spans="2:13" x14ac:dyDescent="0.25">
      <c r="B15" s="3">
        <v>84601682013</v>
      </c>
      <c r="C15" s="2" t="s">
        <v>59</v>
      </c>
      <c r="D15" s="228">
        <v>2.8375000000000004</v>
      </c>
      <c r="E15" s="228">
        <f t="shared" si="0"/>
        <v>3.1375000000000002</v>
      </c>
      <c r="F15" s="228">
        <f t="shared" si="1"/>
        <v>2.5375000000000005</v>
      </c>
      <c r="G15" s="228">
        <f t="shared" si="2"/>
        <v>3.2375000000000003</v>
      </c>
      <c r="H15" s="228">
        <f t="shared" si="3"/>
        <v>2.4375000000000004</v>
      </c>
      <c r="I15" s="224"/>
      <c r="J15" s="228">
        <v>1.7</v>
      </c>
      <c r="K15" s="228">
        <v>2.2000000000000002</v>
      </c>
    </row>
    <row r="16" spans="2:13" x14ac:dyDescent="0.25">
      <c r="B16" s="3">
        <v>84601702013</v>
      </c>
      <c r="C16" s="2" t="s">
        <v>60</v>
      </c>
      <c r="D16" s="228">
        <v>3.5225000000000004</v>
      </c>
      <c r="E16" s="228">
        <f t="shared" si="0"/>
        <v>3.8225000000000002</v>
      </c>
      <c r="F16" s="228">
        <f t="shared" si="1"/>
        <v>3.2225000000000006</v>
      </c>
      <c r="G16" s="228">
        <f t="shared" si="2"/>
        <v>3.9225000000000003</v>
      </c>
      <c r="H16" s="228">
        <f t="shared" si="3"/>
        <v>3.1225000000000005</v>
      </c>
      <c r="I16" s="224"/>
      <c r="J16" s="228"/>
      <c r="K16" s="228">
        <f t="shared" si="4"/>
        <v>3.5225000000000004</v>
      </c>
    </row>
    <row r="17" spans="2:11" x14ac:dyDescent="0.25">
      <c r="B17" s="3">
        <v>84602362013</v>
      </c>
      <c r="C17" s="2" t="s">
        <v>61</v>
      </c>
      <c r="D17" s="228">
        <v>3.4245000000000001</v>
      </c>
      <c r="E17" s="228">
        <f t="shared" si="0"/>
        <v>3.7244999999999999</v>
      </c>
      <c r="F17" s="228">
        <f t="shared" si="1"/>
        <v>3.1245000000000003</v>
      </c>
      <c r="G17" s="228">
        <f t="shared" si="2"/>
        <v>3.8245</v>
      </c>
      <c r="H17" s="228">
        <f t="shared" si="3"/>
        <v>3.0245000000000002</v>
      </c>
      <c r="I17" s="224"/>
      <c r="J17" s="228"/>
      <c r="K17" s="228">
        <f t="shared" si="4"/>
        <v>3.4245000000000001</v>
      </c>
    </row>
    <row r="18" spans="2:11" x14ac:dyDescent="0.25">
      <c r="B18" s="3">
        <v>84601722013</v>
      </c>
      <c r="C18" s="2" t="s">
        <v>62</v>
      </c>
      <c r="D18" s="228">
        <v>3.4670000000000001</v>
      </c>
      <c r="E18" s="228">
        <f t="shared" si="0"/>
        <v>3.7669999999999999</v>
      </c>
      <c r="F18" s="228">
        <f t="shared" si="1"/>
        <v>3.1670000000000003</v>
      </c>
      <c r="G18" s="228">
        <f t="shared" si="2"/>
        <v>3.867</v>
      </c>
      <c r="H18" s="228">
        <f t="shared" si="3"/>
        <v>3.0670000000000002</v>
      </c>
      <c r="I18" s="224"/>
      <c r="J18" s="228"/>
      <c r="K18" s="228">
        <f t="shared" si="4"/>
        <v>3.4670000000000001</v>
      </c>
    </row>
    <row r="19" spans="2:11" x14ac:dyDescent="0.25">
      <c r="B19" s="3">
        <v>84601732013</v>
      </c>
      <c r="C19" s="2" t="s">
        <v>63</v>
      </c>
      <c r="D19" s="228">
        <v>3.5491999999999999</v>
      </c>
      <c r="E19" s="228">
        <f t="shared" si="0"/>
        <v>3.8491999999999997</v>
      </c>
      <c r="F19" s="228">
        <f t="shared" si="1"/>
        <v>3.2492000000000001</v>
      </c>
      <c r="G19" s="228">
        <f t="shared" si="2"/>
        <v>3.9491999999999998</v>
      </c>
      <c r="H19" s="228">
        <f t="shared" si="3"/>
        <v>3.1492</v>
      </c>
      <c r="I19" s="224"/>
      <c r="J19" s="228"/>
      <c r="K19" s="228">
        <f t="shared" si="4"/>
        <v>3.5491999999999999</v>
      </c>
    </row>
    <row r="20" spans="2:11" x14ac:dyDescent="0.25">
      <c r="B20" s="3"/>
      <c r="C20" s="2"/>
      <c r="D20" s="228"/>
      <c r="E20" s="228"/>
      <c r="F20" s="228"/>
      <c r="G20" s="228"/>
      <c r="H20" s="228"/>
      <c r="I20" s="228"/>
      <c r="J20" s="228"/>
      <c r="K20" s="228"/>
    </row>
    <row r="21" spans="2:11" x14ac:dyDescent="0.25">
      <c r="B21" s="3"/>
      <c r="C21" s="2"/>
      <c r="D21" s="228"/>
      <c r="E21" s="228"/>
      <c r="F21" s="228"/>
      <c r="G21" s="228"/>
      <c r="H21" s="228"/>
      <c r="I21" s="224"/>
      <c r="J21" s="228"/>
      <c r="K21" s="228"/>
    </row>
    <row r="22" spans="2:11" x14ac:dyDescent="0.25">
      <c r="B22" s="3"/>
      <c r="C22" s="2"/>
      <c r="D22" s="228"/>
      <c r="E22" s="228"/>
      <c r="F22" s="228"/>
      <c r="G22" s="228"/>
      <c r="H22" s="228"/>
      <c r="I22" s="224"/>
      <c r="J22" s="228"/>
      <c r="K22" s="228"/>
    </row>
    <row r="23" spans="2:11" x14ac:dyDescent="0.25">
      <c r="B23" s="3"/>
      <c r="C23" s="2"/>
      <c r="D23" s="228"/>
      <c r="E23" s="228"/>
      <c r="F23" s="228"/>
      <c r="G23" s="228"/>
      <c r="H23" s="228"/>
      <c r="I23" s="224"/>
      <c r="J23" s="228"/>
      <c r="K23" s="228"/>
    </row>
    <row r="24" spans="2:11" x14ac:dyDescent="0.25">
      <c r="B24" s="3"/>
      <c r="C24" s="2"/>
      <c r="D24" s="228"/>
      <c r="E24" s="228"/>
      <c r="F24" s="228"/>
      <c r="G24" s="228"/>
      <c r="H24" s="228"/>
      <c r="I24" s="224"/>
      <c r="J24" s="228"/>
      <c r="K24" s="228"/>
    </row>
    <row r="25" spans="2:11" x14ac:dyDescent="0.25">
      <c r="B25" s="3"/>
      <c r="C25" s="2"/>
      <c r="D25" s="228"/>
      <c r="E25" s="228"/>
      <c r="F25" s="228"/>
      <c r="G25" s="228"/>
      <c r="H25" s="228"/>
      <c r="I25" s="224"/>
      <c r="J25" s="228"/>
      <c r="K25" s="228"/>
    </row>
    <row r="26" spans="2:11" x14ac:dyDescent="0.25">
      <c r="B26" s="3"/>
      <c r="C26" s="2"/>
      <c r="D26" s="228"/>
      <c r="E26" s="228"/>
      <c r="F26" s="228"/>
      <c r="G26" s="228"/>
      <c r="H26" s="228"/>
      <c r="I26" s="224"/>
      <c r="J26" s="228"/>
      <c r="K26" s="228"/>
    </row>
    <row r="27" spans="2:11" x14ac:dyDescent="0.25">
      <c r="B27" s="3"/>
      <c r="C27" s="2"/>
      <c r="D27" s="228"/>
      <c r="E27" s="228"/>
      <c r="F27" s="228"/>
      <c r="G27" s="228"/>
      <c r="H27" s="228"/>
      <c r="I27" s="224"/>
      <c r="J27" s="228"/>
      <c r="K27" s="228"/>
    </row>
    <row r="28" spans="2:11" x14ac:dyDescent="0.25">
      <c r="B28" s="3"/>
      <c r="C28" s="2"/>
      <c r="D28" s="228"/>
      <c r="E28" s="228"/>
      <c r="F28" s="228"/>
      <c r="G28" s="228"/>
      <c r="H28" s="228"/>
      <c r="I28" s="224"/>
      <c r="J28" s="228"/>
      <c r="K28" s="228"/>
    </row>
    <row r="29" spans="2:11" x14ac:dyDescent="0.25">
      <c r="B29" s="246"/>
      <c r="C29" s="247"/>
      <c r="D29" s="225"/>
      <c r="E29" s="225"/>
      <c r="F29" s="225"/>
      <c r="G29" s="225"/>
      <c r="H29" s="225"/>
      <c r="I29" s="225"/>
      <c r="J29" s="225"/>
      <c r="K29" s="225"/>
    </row>
    <row r="30" spans="2:11" x14ac:dyDescent="0.25">
      <c r="B30" s="246"/>
      <c r="C30" s="247"/>
    </row>
    <row r="31" spans="2:11" x14ac:dyDescent="0.25">
      <c r="B31" s="234" t="s">
        <v>169</v>
      </c>
      <c r="C31" s="234"/>
      <c r="D31" s="221"/>
      <c r="E31" s="221"/>
      <c r="F31" s="221" t="s">
        <v>170</v>
      </c>
      <c r="G31" s="221"/>
      <c r="H31" s="221"/>
      <c r="I31" s="221"/>
    </row>
    <row r="32" spans="2:11" x14ac:dyDescent="0.25">
      <c r="B32" s="221" t="s">
        <v>0</v>
      </c>
      <c r="C32" s="226"/>
      <c r="D32" s="221"/>
      <c r="E32" s="221"/>
      <c r="F32" s="221"/>
      <c r="G32" s="221"/>
      <c r="H32" s="221"/>
      <c r="I32" s="221"/>
    </row>
    <row r="33" spans="2:9" x14ac:dyDescent="0.25">
      <c r="B33" s="221"/>
    </row>
    <row r="34" spans="2:9" x14ac:dyDescent="0.25">
      <c r="B34" t="s">
        <v>171</v>
      </c>
      <c r="C34" s="227"/>
      <c r="H34" s="221" t="s">
        <v>172</v>
      </c>
      <c r="I34" s="221"/>
    </row>
    <row r="35" spans="2:9" x14ac:dyDescent="0.25">
      <c r="B35" s="246"/>
      <c r="C35" s="247"/>
    </row>
  </sheetData>
  <protectedRanges>
    <protectedRange password="E963" sqref="J17:J58" name="Fórmulas 1"/>
  </protectedRanges>
  <mergeCells count="10">
    <mergeCell ref="B10:E10"/>
    <mergeCell ref="H10:I10"/>
    <mergeCell ref="D12:H12"/>
    <mergeCell ref="B31:C31"/>
    <mergeCell ref="B1:M1"/>
    <mergeCell ref="B2:M2"/>
    <mergeCell ref="B4:M4"/>
    <mergeCell ref="B6:D6"/>
    <mergeCell ref="I6:K6"/>
    <mergeCell ref="B8:E8"/>
  </mergeCells>
  <dataValidations count="1">
    <dataValidation type="textLength" allowBlank="1" showInputMessage="1" showErrorMessage="1" errorTitle="CODIGO ERRÓNEO" error="Verifique el código ingresado, recuerde que tiene 12 dígitos con el 0 inicial, esta celda no admite valores de documento de identificación." promptTitle="CODIGO ESTUDIANTIL" prompt="Por favor digite el código del estudiante con el 0 inicial, esta celda solo permite el ingreso de los códigos completos, recuerde que tienen 12 dígitos" sqref="B13:B30 B35">
      <formula1>11</formula1>
      <formula2>12</formula2>
    </dataValidation>
  </dataValidations>
  <hyperlinks>
    <hyperlink ref="N12" r:id="rId1" display="hammesrgaravito@gmail.com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topLeftCell="A19" workbookViewId="0">
      <selection activeCell="B31" sqref="B31:C34"/>
    </sheetView>
  </sheetViews>
  <sheetFormatPr baseColWidth="10" defaultColWidth="11.42578125" defaultRowHeight="15" x14ac:dyDescent="0.25"/>
  <cols>
    <col min="2" max="2" width="18.5703125" customWidth="1"/>
    <col min="3" max="3" width="36.28515625" customWidth="1"/>
    <col min="9" max="9" width="0" hidden="1" customWidth="1"/>
    <col min="11" max="11" width="13.7109375" customWidth="1"/>
    <col min="258" max="258" width="18.5703125" customWidth="1"/>
    <col min="259" max="259" width="36.28515625" customWidth="1"/>
    <col min="267" max="267" width="13.7109375" customWidth="1"/>
    <col min="514" max="514" width="18.5703125" customWidth="1"/>
    <col min="515" max="515" width="36.28515625" customWidth="1"/>
    <col min="523" max="523" width="13.7109375" customWidth="1"/>
    <col min="770" max="770" width="18.5703125" customWidth="1"/>
    <col min="771" max="771" width="36.28515625" customWidth="1"/>
    <col min="779" max="779" width="13.7109375" customWidth="1"/>
    <col min="1026" max="1026" width="18.5703125" customWidth="1"/>
    <col min="1027" max="1027" width="36.28515625" customWidth="1"/>
    <col min="1035" max="1035" width="13.7109375" customWidth="1"/>
    <col min="1282" max="1282" width="18.5703125" customWidth="1"/>
    <col min="1283" max="1283" width="36.28515625" customWidth="1"/>
    <col min="1291" max="1291" width="13.7109375" customWidth="1"/>
    <col min="1538" max="1538" width="18.5703125" customWidth="1"/>
    <col min="1539" max="1539" width="36.28515625" customWidth="1"/>
    <col min="1547" max="1547" width="13.7109375" customWidth="1"/>
    <col min="1794" max="1794" width="18.5703125" customWidth="1"/>
    <col min="1795" max="1795" width="36.28515625" customWidth="1"/>
    <col min="1803" max="1803" width="13.7109375" customWidth="1"/>
    <col min="2050" max="2050" width="18.5703125" customWidth="1"/>
    <col min="2051" max="2051" width="36.28515625" customWidth="1"/>
    <col min="2059" max="2059" width="13.7109375" customWidth="1"/>
    <col min="2306" max="2306" width="18.5703125" customWidth="1"/>
    <col min="2307" max="2307" width="36.28515625" customWidth="1"/>
    <col min="2315" max="2315" width="13.7109375" customWidth="1"/>
    <col min="2562" max="2562" width="18.5703125" customWidth="1"/>
    <col min="2563" max="2563" width="36.28515625" customWidth="1"/>
    <col min="2571" max="2571" width="13.7109375" customWidth="1"/>
    <col min="2818" max="2818" width="18.5703125" customWidth="1"/>
    <col min="2819" max="2819" width="36.28515625" customWidth="1"/>
    <col min="2827" max="2827" width="13.7109375" customWidth="1"/>
    <col min="3074" max="3074" width="18.5703125" customWidth="1"/>
    <col min="3075" max="3075" width="36.28515625" customWidth="1"/>
    <col min="3083" max="3083" width="13.7109375" customWidth="1"/>
    <col min="3330" max="3330" width="18.5703125" customWidth="1"/>
    <col min="3331" max="3331" width="36.28515625" customWidth="1"/>
    <col min="3339" max="3339" width="13.7109375" customWidth="1"/>
    <col min="3586" max="3586" width="18.5703125" customWidth="1"/>
    <col min="3587" max="3587" width="36.28515625" customWidth="1"/>
    <col min="3595" max="3595" width="13.7109375" customWidth="1"/>
    <col min="3842" max="3842" width="18.5703125" customWidth="1"/>
    <col min="3843" max="3843" width="36.28515625" customWidth="1"/>
    <col min="3851" max="3851" width="13.7109375" customWidth="1"/>
    <col min="4098" max="4098" width="18.5703125" customWidth="1"/>
    <col min="4099" max="4099" width="36.28515625" customWidth="1"/>
    <col min="4107" max="4107" width="13.7109375" customWidth="1"/>
    <col min="4354" max="4354" width="18.5703125" customWidth="1"/>
    <col min="4355" max="4355" width="36.28515625" customWidth="1"/>
    <col min="4363" max="4363" width="13.7109375" customWidth="1"/>
    <col min="4610" max="4610" width="18.5703125" customWidth="1"/>
    <col min="4611" max="4611" width="36.28515625" customWidth="1"/>
    <col min="4619" max="4619" width="13.7109375" customWidth="1"/>
    <col min="4866" max="4866" width="18.5703125" customWidth="1"/>
    <col min="4867" max="4867" width="36.28515625" customWidth="1"/>
    <col min="4875" max="4875" width="13.7109375" customWidth="1"/>
    <col min="5122" max="5122" width="18.5703125" customWidth="1"/>
    <col min="5123" max="5123" width="36.28515625" customWidth="1"/>
    <col min="5131" max="5131" width="13.7109375" customWidth="1"/>
    <col min="5378" max="5378" width="18.5703125" customWidth="1"/>
    <col min="5379" max="5379" width="36.28515625" customWidth="1"/>
    <col min="5387" max="5387" width="13.7109375" customWidth="1"/>
    <col min="5634" max="5634" width="18.5703125" customWidth="1"/>
    <col min="5635" max="5635" width="36.28515625" customWidth="1"/>
    <col min="5643" max="5643" width="13.7109375" customWidth="1"/>
    <col min="5890" max="5890" width="18.5703125" customWidth="1"/>
    <col min="5891" max="5891" width="36.28515625" customWidth="1"/>
    <col min="5899" max="5899" width="13.7109375" customWidth="1"/>
    <col min="6146" max="6146" width="18.5703125" customWidth="1"/>
    <col min="6147" max="6147" width="36.28515625" customWidth="1"/>
    <col min="6155" max="6155" width="13.7109375" customWidth="1"/>
    <col min="6402" max="6402" width="18.5703125" customWidth="1"/>
    <col min="6403" max="6403" width="36.28515625" customWidth="1"/>
    <col min="6411" max="6411" width="13.7109375" customWidth="1"/>
    <col min="6658" max="6658" width="18.5703125" customWidth="1"/>
    <col min="6659" max="6659" width="36.28515625" customWidth="1"/>
    <col min="6667" max="6667" width="13.7109375" customWidth="1"/>
    <col min="6914" max="6914" width="18.5703125" customWidth="1"/>
    <col min="6915" max="6915" width="36.28515625" customWidth="1"/>
    <col min="6923" max="6923" width="13.7109375" customWidth="1"/>
    <col min="7170" max="7170" width="18.5703125" customWidth="1"/>
    <col min="7171" max="7171" width="36.28515625" customWidth="1"/>
    <col min="7179" max="7179" width="13.7109375" customWidth="1"/>
    <col min="7426" max="7426" width="18.5703125" customWidth="1"/>
    <col min="7427" max="7427" width="36.28515625" customWidth="1"/>
    <col min="7435" max="7435" width="13.7109375" customWidth="1"/>
    <col min="7682" max="7682" width="18.5703125" customWidth="1"/>
    <col min="7683" max="7683" width="36.28515625" customWidth="1"/>
    <col min="7691" max="7691" width="13.7109375" customWidth="1"/>
    <col min="7938" max="7938" width="18.5703125" customWidth="1"/>
    <col min="7939" max="7939" width="36.28515625" customWidth="1"/>
    <col min="7947" max="7947" width="13.7109375" customWidth="1"/>
    <col min="8194" max="8194" width="18.5703125" customWidth="1"/>
    <col min="8195" max="8195" width="36.28515625" customWidth="1"/>
    <col min="8203" max="8203" width="13.7109375" customWidth="1"/>
    <col min="8450" max="8450" width="18.5703125" customWidth="1"/>
    <col min="8451" max="8451" width="36.28515625" customWidth="1"/>
    <col min="8459" max="8459" width="13.7109375" customWidth="1"/>
    <col min="8706" max="8706" width="18.5703125" customWidth="1"/>
    <col min="8707" max="8707" width="36.28515625" customWidth="1"/>
    <col min="8715" max="8715" width="13.7109375" customWidth="1"/>
    <col min="8962" max="8962" width="18.5703125" customWidth="1"/>
    <col min="8963" max="8963" width="36.28515625" customWidth="1"/>
    <col min="8971" max="8971" width="13.7109375" customWidth="1"/>
    <col min="9218" max="9218" width="18.5703125" customWidth="1"/>
    <col min="9219" max="9219" width="36.28515625" customWidth="1"/>
    <col min="9227" max="9227" width="13.7109375" customWidth="1"/>
    <col min="9474" max="9474" width="18.5703125" customWidth="1"/>
    <col min="9475" max="9475" width="36.28515625" customWidth="1"/>
    <col min="9483" max="9483" width="13.7109375" customWidth="1"/>
    <col min="9730" max="9730" width="18.5703125" customWidth="1"/>
    <col min="9731" max="9731" width="36.28515625" customWidth="1"/>
    <col min="9739" max="9739" width="13.7109375" customWidth="1"/>
    <col min="9986" max="9986" width="18.5703125" customWidth="1"/>
    <col min="9987" max="9987" width="36.28515625" customWidth="1"/>
    <col min="9995" max="9995" width="13.7109375" customWidth="1"/>
    <col min="10242" max="10242" width="18.5703125" customWidth="1"/>
    <col min="10243" max="10243" width="36.28515625" customWidth="1"/>
    <col min="10251" max="10251" width="13.7109375" customWidth="1"/>
    <col min="10498" max="10498" width="18.5703125" customWidth="1"/>
    <col min="10499" max="10499" width="36.28515625" customWidth="1"/>
    <col min="10507" max="10507" width="13.7109375" customWidth="1"/>
    <col min="10754" max="10754" width="18.5703125" customWidth="1"/>
    <col min="10755" max="10755" width="36.28515625" customWidth="1"/>
    <col min="10763" max="10763" width="13.7109375" customWidth="1"/>
    <col min="11010" max="11010" width="18.5703125" customWidth="1"/>
    <col min="11011" max="11011" width="36.28515625" customWidth="1"/>
    <col min="11019" max="11019" width="13.7109375" customWidth="1"/>
    <col min="11266" max="11266" width="18.5703125" customWidth="1"/>
    <col min="11267" max="11267" width="36.28515625" customWidth="1"/>
    <col min="11275" max="11275" width="13.7109375" customWidth="1"/>
    <col min="11522" max="11522" width="18.5703125" customWidth="1"/>
    <col min="11523" max="11523" width="36.28515625" customWidth="1"/>
    <col min="11531" max="11531" width="13.7109375" customWidth="1"/>
    <col min="11778" max="11778" width="18.5703125" customWidth="1"/>
    <col min="11779" max="11779" width="36.28515625" customWidth="1"/>
    <col min="11787" max="11787" width="13.7109375" customWidth="1"/>
    <col min="12034" max="12034" width="18.5703125" customWidth="1"/>
    <col min="12035" max="12035" width="36.28515625" customWidth="1"/>
    <col min="12043" max="12043" width="13.7109375" customWidth="1"/>
    <col min="12290" max="12290" width="18.5703125" customWidth="1"/>
    <col min="12291" max="12291" width="36.28515625" customWidth="1"/>
    <col min="12299" max="12299" width="13.7109375" customWidth="1"/>
    <col min="12546" max="12546" width="18.5703125" customWidth="1"/>
    <col min="12547" max="12547" width="36.28515625" customWidth="1"/>
    <col min="12555" max="12555" width="13.7109375" customWidth="1"/>
    <col min="12802" max="12802" width="18.5703125" customWidth="1"/>
    <col min="12803" max="12803" width="36.28515625" customWidth="1"/>
    <col min="12811" max="12811" width="13.7109375" customWidth="1"/>
    <col min="13058" max="13058" width="18.5703125" customWidth="1"/>
    <col min="13059" max="13059" width="36.28515625" customWidth="1"/>
    <col min="13067" max="13067" width="13.7109375" customWidth="1"/>
    <col min="13314" max="13314" width="18.5703125" customWidth="1"/>
    <col min="13315" max="13315" width="36.28515625" customWidth="1"/>
    <col min="13323" max="13323" width="13.7109375" customWidth="1"/>
    <col min="13570" max="13570" width="18.5703125" customWidth="1"/>
    <col min="13571" max="13571" width="36.28515625" customWidth="1"/>
    <col min="13579" max="13579" width="13.7109375" customWidth="1"/>
    <col min="13826" max="13826" width="18.5703125" customWidth="1"/>
    <col min="13827" max="13827" width="36.28515625" customWidth="1"/>
    <col min="13835" max="13835" width="13.7109375" customWidth="1"/>
    <col min="14082" max="14082" width="18.5703125" customWidth="1"/>
    <col min="14083" max="14083" width="36.28515625" customWidth="1"/>
    <col min="14091" max="14091" width="13.7109375" customWidth="1"/>
    <col min="14338" max="14338" width="18.5703125" customWidth="1"/>
    <col min="14339" max="14339" width="36.28515625" customWidth="1"/>
    <col min="14347" max="14347" width="13.7109375" customWidth="1"/>
    <col min="14594" max="14594" width="18.5703125" customWidth="1"/>
    <col min="14595" max="14595" width="36.28515625" customWidth="1"/>
    <col min="14603" max="14603" width="13.7109375" customWidth="1"/>
    <col min="14850" max="14850" width="18.5703125" customWidth="1"/>
    <col min="14851" max="14851" width="36.28515625" customWidth="1"/>
    <col min="14859" max="14859" width="13.7109375" customWidth="1"/>
    <col min="15106" max="15106" width="18.5703125" customWidth="1"/>
    <col min="15107" max="15107" width="36.28515625" customWidth="1"/>
    <col min="15115" max="15115" width="13.7109375" customWidth="1"/>
    <col min="15362" max="15362" width="18.5703125" customWidth="1"/>
    <col min="15363" max="15363" width="36.28515625" customWidth="1"/>
    <col min="15371" max="15371" width="13.7109375" customWidth="1"/>
    <col min="15618" max="15618" width="18.5703125" customWidth="1"/>
    <col min="15619" max="15619" width="36.28515625" customWidth="1"/>
    <col min="15627" max="15627" width="13.7109375" customWidth="1"/>
    <col min="15874" max="15874" width="18.5703125" customWidth="1"/>
    <col min="15875" max="15875" width="36.28515625" customWidth="1"/>
    <col min="15883" max="15883" width="13.7109375" customWidth="1"/>
    <col min="16130" max="16130" width="18.5703125" customWidth="1"/>
    <col min="16131" max="16131" width="36.28515625" customWidth="1"/>
    <col min="16139" max="16139" width="13.7109375" customWidth="1"/>
  </cols>
  <sheetData>
    <row r="1" spans="2:13" x14ac:dyDescent="0.25">
      <c r="B1" s="234" t="s">
        <v>160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2:13" x14ac:dyDescent="0.25">
      <c r="B2" s="234" t="s">
        <v>161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2:13" x14ac:dyDescent="0.25"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</row>
    <row r="4" spans="2:13" x14ac:dyDescent="0.25">
      <c r="B4" s="235" t="s">
        <v>162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</row>
    <row r="6" spans="2:13" x14ac:dyDescent="0.25">
      <c r="B6" s="230" t="s">
        <v>173</v>
      </c>
      <c r="C6" s="230"/>
      <c r="D6" s="230"/>
      <c r="E6" s="221"/>
      <c r="F6" s="221" t="s">
        <v>182</v>
      </c>
      <c r="G6" s="221"/>
      <c r="H6" s="221"/>
      <c r="I6" s="230" t="s">
        <v>180</v>
      </c>
      <c r="J6" s="230"/>
      <c r="K6" s="230"/>
    </row>
    <row r="7" spans="2:13" x14ac:dyDescent="0.25">
      <c r="B7" s="221"/>
      <c r="C7" s="221"/>
      <c r="D7" s="221"/>
      <c r="E7" s="221"/>
      <c r="F7" s="221"/>
      <c r="G7" s="221"/>
      <c r="H7" s="221"/>
      <c r="I7" s="221"/>
      <c r="J7" s="221"/>
      <c r="K7" s="221"/>
    </row>
    <row r="8" spans="2:13" x14ac:dyDescent="0.25">
      <c r="B8" s="230" t="s">
        <v>184</v>
      </c>
      <c r="C8" s="230"/>
      <c r="D8" s="230"/>
      <c r="E8" s="230"/>
      <c r="F8" s="221" t="s">
        <v>163</v>
      </c>
      <c r="G8" s="221"/>
      <c r="H8" s="221"/>
      <c r="I8" s="221"/>
      <c r="J8" s="221"/>
      <c r="K8" s="221"/>
    </row>
    <row r="9" spans="2:13" x14ac:dyDescent="0.25">
      <c r="B9" s="221"/>
      <c r="C9" s="221"/>
      <c r="D9" s="221"/>
      <c r="E9" s="221"/>
      <c r="F9" s="221"/>
      <c r="G9" s="221"/>
      <c r="H9" s="221"/>
      <c r="I9" s="221"/>
      <c r="J9" s="221"/>
      <c r="K9" s="221"/>
    </row>
    <row r="10" spans="2:13" x14ac:dyDescent="0.25">
      <c r="B10" s="229" t="s">
        <v>176</v>
      </c>
      <c r="C10" s="229"/>
      <c r="D10" s="229"/>
      <c r="E10" s="229"/>
      <c r="F10" s="222" t="s">
        <v>177</v>
      </c>
      <c r="G10" s="222"/>
      <c r="H10" s="230" t="s">
        <v>185</v>
      </c>
      <c r="I10" s="230"/>
      <c r="J10" s="221" t="s">
        <v>179</v>
      </c>
      <c r="K10" s="221"/>
    </row>
    <row r="12" spans="2:13" x14ac:dyDescent="0.25">
      <c r="B12" s="223" t="s">
        <v>164</v>
      </c>
      <c r="C12" s="223" t="s">
        <v>165</v>
      </c>
      <c r="D12" s="231">
        <v>0.6</v>
      </c>
      <c r="E12" s="232"/>
      <c r="F12" s="232"/>
      <c r="G12" s="232"/>
      <c r="H12" s="233"/>
      <c r="I12" s="223" t="s">
        <v>166</v>
      </c>
      <c r="J12" s="223" t="s">
        <v>167</v>
      </c>
      <c r="K12" s="223" t="s">
        <v>168</v>
      </c>
    </row>
    <row r="13" spans="2:13" x14ac:dyDescent="0.25">
      <c r="B13" s="31">
        <v>84651002013</v>
      </c>
      <c r="C13" s="32" t="s">
        <v>4</v>
      </c>
      <c r="D13" s="228">
        <v>3.6274999999999999</v>
      </c>
      <c r="E13" s="228">
        <f>D13+0.3</f>
        <v>3.9274999999999998</v>
      </c>
      <c r="F13" s="228">
        <f>D13-0.3</f>
        <v>3.3275000000000001</v>
      </c>
      <c r="G13" s="228">
        <f>D13+0.4</f>
        <v>4.0274999999999999</v>
      </c>
      <c r="H13" s="228">
        <f>D13-0.4</f>
        <v>3.2275</v>
      </c>
      <c r="I13" s="224"/>
      <c r="J13" s="228"/>
      <c r="K13" s="228">
        <f>D13</f>
        <v>3.6274999999999999</v>
      </c>
    </row>
    <row r="14" spans="2:13" x14ac:dyDescent="0.25">
      <c r="B14" s="33">
        <v>84651012013</v>
      </c>
      <c r="C14" s="32" t="s">
        <v>5</v>
      </c>
      <c r="D14" s="228">
        <v>3.1373333333333338</v>
      </c>
      <c r="E14" s="228">
        <f t="shared" ref="E14:E28" si="0">D14+0.3</f>
        <v>3.4373333333333336</v>
      </c>
      <c r="F14" s="228">
        <f t="shared" ref="F14:F28" si="1">D14-0.3</f>
        <v>2.8373333333333339</v>
      </c>
      <c r="G14" s="228">
        <f t="shared" ref="G14:G28" si="2">D14+0.4</f>
        <v>3.5373333333333337</v>
      </c>
      <c r="H14" s="228">
        <f t="shared" ref="H14:H28" si="3">D14-0.4</f>
        <v>2.7373333333333338</v>
      </c>
      <c r="I14" s="224"/>
      <c r="J14" s="228"/>
      <c r="K14" s="228">
        <f t="shared" ref="K14:K28" si="4">D14</f>
        <v>3.1373333333333338</v>
      </c>
    </row>
    <row r="15" spans="2:13" x14ac:dyDescent="0.25">
      <c r="B15" s="33">
        <v>84651022013</v>
      </c>
      <c r="C15" s="32" t="s">
        <v>6</v>
      </c>
      <c r="D15" s="228">
        <v>2.9100000000000006</v>
      </c>
      <c r="E15" s="228">
        <f t="shared" si="0"/>
        <v>3.2100000000000004</v>
      </c>
      <c r="F15" s="228">
        <f t="shared" si="1"/>
        <v>2.6100000000000008</v>
      </c>
      <c r="G15" s="228">
        <f t="shared" si="2"/>
        <v>3.3100000000000005</v>
      </c>
      <c r="H15" s="228">
        <f t="shared" si="3"/>
        <v>2.5100000000000007</v>
      </c>
      <c r="I15" s="224"/>
      <c r="J15" s="228"/>
      <c r="K15" s="228">
        <f t="shared" si="4"/>
        <v>2.9100000000000006</v>
      </c>
    </row>
    <row r="16" spans="2:13" x14ac:dyDescent="0.25">
      <c r="B16" s="33">
        <v>84651052013</v>
      </c>
      <c r="C16" s="32" t="s">
        <v>7</v>
      </c>
      <c r="D16" s="228">
        <v>3.9349999999999996</v>
      </c>
      <c r="E16" s="228">
        <f t="shared" ref="E16:E28" si="5">D16+0.3</f>
        <v>4.2349999999999994</v>
      </c>
      <c r="F16" s="228">
        <f t="shared" ref="F16:F28" si="6">D16-0.3</f>
        <v>3.6349999999999998</v>
      </c>
      <c r="G16" s="228">
        <f t="shared" ref="G16:G28" si="7">D16+0.4</f>
        <v>4.335</v>
      </c>
      <c r="H16" s="228">
        <f t="shared" ref="H16:H28" si="8">D16-0.4</f>
        <v>3.5349999999999997</v>
      </c>
      <c r="I16" s="224"/>
      <c r="J16" s="228"/>
      <c r="K16" s="228">
        <f t="shared" ref="K16:K28" si="9">D16</f>
        <v>3.9349999999999996</v>
      </c>
    </row>
    <row r="17" spans="2:11" x14ac:dyDescent="0.25">
      <c r="B17" s="57">
        <v>84650172013</v>
      </c>
      <c r="C17" s="58" t="s">
        <v>8</v>
      </c>
      <c r="D17" s="228">
        <v>2.5396666666666667</v>
      </c>
      <c r="E17" s="228">
        <f t="shared" si="5"/>
        <v>2.8396666666666666</v>
      </c>
      <c r="F17" s="228">
        <f t="shared" si="6"/>
        <v>2.2396666666666669</v>
      </c>
      <c r="G17" s="228">
        <f t="shared" si="7"/>
        <v>2.9396666666666667</v>
      </c>
      <c r="H17" s="228">
        <f t="shared" si="8"/>
        <v>2.1396666666666668</v>
      </c>
      <c r="I17" s="224"/>
      <c r="J17" s="228"/>
      <c r="K17" s="228">
        <f t="shared" si="9"/>
        <v>2.5396666666666667</v>
      </c>
    </row>
    <row r="18" spans="2:11" x14ac:dyDescent="0.25">
      <c r="B18" s="33">
        <v>84651062013</v>
      </c>
      <c r="C18" s="32" t="s">
        <v>9</v>
      </c>
      <c r="D18" s="228">
        <v>0</v>
      </c>
      <c r="E18" s="228">
        <v>0</v>
      </c>
      <c r="F18" s="228">
        <v>0</v>
      </c>
      <c r="G18" s="228">
        <v>0</v>
      </c>
      <c r="H18" s="228">
        <v>0</v>
      </c>
      <c r="I18" s="228">
        <v>0</v>
      </c>
      <c r="J18" s="228"/>
      <c r="K18" s="228">
        <v>0</v>
      </c>
    </row>
    <row r="19" spans="2:11" x14ac:dyDescent="0.25">
      <c r="B19" s="33">
        <v>84651072013</v>
      </c>
      <c r="C19" s="32" t="s">
        <v>10</v>
      </c>
      <c r="D19" s="228">
        <v>0</v>
      </c>
      <c r="E19" s="228">
        <v>0</v>
      </c>
      <c r="F19" s="228">
        <v>0</v>
      </c>
      <c r="G19" s="228">
        <v>0</v>
      </c>
      <c r="H19" s="228">
        <v>0</v>
      </c>
      <c r="I19" s="228">
        <v>0</v>
      </c>
      <c r="J19" s="228"/>
      <c r="K19" s="228">
        <v>0</v>
      </c>
    </row>
    <row r="20" spans="2:11" x14ac:dyDescent="0.25">
      <c r="B20" s="57">
        <v>84651082013</v>
      </c>
      <c r="C20" s="58" t="s">
        <v>11</v>
      </c>
      <c r="D20" s="228">
        <v>2.2926666666666669</v>
      </c>
      <c r="E20" s="228">
        <f t="shared" si="5"/>
        <v>2.5926666666666667</v>
      </c>
      <c r="F20" s="228">
        <f t="shared" si="6"/>
        <v>1.9926666666666668</v>
      </c>
      <c r="G20" s="228">
        <f t="shared" si="7"/>
        <v>2.6926666666666668</v>
      </c>
      <c r="H20" s="228">
        <f t="shared" si="8"/>
        <v>1.8926666666666669</v>
      </c>
      <c r="I20" s="224"/>
      <c r="J20" s="228"/>
      <c r="K20" s="228">
        <f t="shared" si="9"/>
        <v>2.2926666666666669</v>
      </c>
    </row>
    <row r="21" spans="2:11" x14ac:dyDescent="0.25">
      <c r="B21" s="33">
        <v>84651092013</v>
      </c>
      <c r="C21" s="32" t="s">
        <v>12</v>
      </c>
      <c r="D21" s="228">
        <v>3.121666666666667</v>
      </c>
      <c r="E21" s="228">
        <f t="shared" si="5"/>
        <v>3.4216666666666669</v>
      </c>
      <c r="F21" s="228">
        <f t="shared" si="6"/>
        <v>2.8216666666666672</v>
      </c>
      <c r="G21" s="228">
        <f t="shared" si="7"/>
        <v>3.5216666666666669</v>
      </c>
      <c r="H21" s="228">
        <f t="shared" si="8"/>
        <v>2.7216666666666671</v>
      </c>
      <c r="I21" s="224"/>
      <c r="J21" s="228"/>
      <c r="K21" s="228">
        <f t="shared" si="9"/>
        <v>3.121666666666667</v>
      </c>
    </row>
    <row r="22" spans="2:11" x14ac:dyDescent="0.25">
      <c r="B22" s="57">
        <v>84651102013</v>
      </c>
      <c r="C22" s="58" t="s">
        <v>13</v>
      </c>
      <c r="D22" s="228">
        <v>2.8696666666666668</v>
      </c>
      <c r="E22" s="228">
        <f t="shared" si="5"/>
        <v>3.1696666666666666</v>
      </c>
      <c r="F22" s="228">
        <f t="shared" si="6"/>
        <v>2.569666666666667</v>
      </c>
      <c r="G22" s="228">
        <f t="shared" si="7"/>
        <v>3.2696666666666667</v>
      </c>
      <c r="H22" s="228">
        <f t="shared" si="8"/>
        <v>2.4696666666666669</v>
      </c>
      <c r="I22" s="224"/>
      <c r="J22" s="228"/>
      <c r="K22" s="228">
        <f t="shared" si="9"/>
        <v>2.8696666666666668</v>
      </c>
    </row>
    <row r="23" spans="2:11" x14ac:dyDescent="0.25">
      <c r="B23" s="33">
        <v>84651112013</v>
      </c>
      <c r="C23" s="32" t="s">
        <v>14</v>
      </c>
      <c r="D23" s="228">
        <v>2.9499999999999997</v>
      </c>
      <c r="E23" s="228">
        <f t="shared" si="5"/>
        <v>3.2499999999999996</v>
      </c>
      <c r="F23" s="228">
        <f t="shared" si="6"/>
        <v>2.65</v>
      </c>
      <c r="G23" s="228">
        <f t="shared" si="7"/>
        <v>3.3499999999999996</v>
      </c>
      <c r="H23" s="228">
        <f t="shared" si="8"/>
        <v>2.5499999999999998</v>
      </c>
      <c r="I23" s="224"/>
      <c r="J23" s="228"/>
      <c r="K23" s="228">
        <f t="shared" si="9"/>
        <v>2.9499999999999997</v>
      </c>
    </row>
    <row r="24" spans="2:11" x14ac:dyDescent="0.25">
      <c r="B24" s="33">
        <v>84651122013</v>
      </c>
      <c r="C24" s="32" t="s">
        <v>15</v>
      </c>
      <c r="D24" s="228">
        <v>3.4056666666666664</v>
      </c>
      <c r="E24" s="228">
        <f t="shared" si="5"/>
        <v>3.7056666666666662</v>
      </c>
      <c r="F24" s="228">
        <f t="shared" si="6"/>
        <v>3.1056666666666666</v>
      </c>
      <c r="G24" s="228">
        <f t="shared" si="7"/>
        <v>3.8056666666666663</v>
      </c>
      <c r="H24" s="228">
        <f t="shared" si="8"/>
        <v>3.0056666666666665</v>
      </c>
      <c r="I24" s="224"/>
      <c r="J24" s="228"/>
      <c r="K24" s="228">
        <f t="shared" si="9"/>
        <v>3.4056666666666664</v>
      </c>
    </row>
    <row r="25" spans="2:11" x14ac:dyDescent="0.25">
      <c r="B25" s="33">
        <v>84651132013</v>
      </c>
      <c r="C25" s="32" t="s">
        <v>16</v>
      </c>
      <c r="D25" s="228">
        <v>3.5150000000000006</v>
      </c>
      <c r="E25" s="228">
        <f t="shared" si="5"/>
        <v>3.8150000000000004</v>
      </c>
      <c r="F25" s="228">
        <f t="shared" si="6"/>
        <v>3.2150000000000007</v>
      </c>
      <c r="G25" s="228">
        <f t="shared" si="7"/>
        <v>3.9150000000000005</v>
      </c>
      <c r="H25" s="228">
        <f t="shared" si="8"/>
        <v>3.1150000000000007</v>
      </c>
      <c r="I25" s="224"/>
      <c r="J25" s="228"/>
      <c r="K25" s="228">
        <f t="shared" si="9"/>
        <v>3.5150000000000006</v>
      </c>
    </row>
    <row r="26" spans="2:11" x14ac:dyDescent="0.25">
      <c r="B26" s="33">
        <v>84651142013</v>
      </c>
      <c r="C26" s="32" t="s">
        <v>17</v>
      </c>
      <c r="D26" s="228">
        <v>3.6576666666666666</v>
      </c>
      <c r="E26" s="228">
        <f t="shared" si="5"/>
        <v>3.9576666666666664</v>
      </c>
      <c r="F26" s="228">
        <f t="shared" si="6"/>
        <v>3.3576666666666668</v>
      </c>
      <c r="G26" s="228">
        <f t="shared" si="7"/>
        <v>4.057666666666667</v>
      </c>
      <c r="H26" s="228">
        <f t="shared" si="8"/>
        <v>3.2576666666666667</v>
      </c>
      <c r="I26" s="224"/>
      <c r="J26" s="228"/>
      <c r="K26" s="228">
        <f t="shared" si="9"/>
        <v>3.6576666666666666</v>
      </c>
    </row>
    <row r="27" spans="2:11" x14ac:dyDescent="0.25">
      <c r="B27" s="33">
        <v>84651152013</v>
      </c>
      <c r="C27" s="32" t="s">
        <v>18</v>
      </c>
      <c r="D27" s="228">
        <v>2.4120000000000004</v>
      </c>
      <c r="E27" s="228">
        <f t="shared" si="5"/>
        <v>2.7120000000000002</v>
      </c>
      <c r="F27" s="228">
        <f t="shared" si="6"/>
        <v>2.1120000000000005</v>
      </c>
      <c r="G27" s="228">
        <f t="shared" si="7"/>
        <v>2.8120000000000003</v>
      </c>
      <c r="H27" s="228">
        <f t="shared" si="8"/>
        <v>2.0120000000000005</v>
      </c>
      <c r="I27" s="224"/>
      <c r="J27" s="228"/>
      <c r="K27" s="228">
        <f t="shared" si="9"/>
        <v>2.4120000000000004</v>
      </c>
    </row>
    <row r="28" spans="2:11" x14ac:dyDescent="0.25">
      <c r="B28" s="33">
        <v>84651162013</v>
      </c>
      <c r="C28" s="32" t="s">
        <v>19</v>
      </c>
      <c r="D28" s="228">
        <v>3.173</v>
      </c>
      <c r="E28" s="228">
        <f t="shared" si="5"/>
        <v>3.4729999999999999</v>
      </c>
      <c r="F28" s="228">
        <f t="shared" si="6"/>
        <v>2.8730000000000002</v>
      </c>
      <c r="G28" s="228">
        <f t="shared" si="7"/>
        <v>3.573</v>
      </c>
      <c r="H28" s="228">
        <f t="shared" si="8"/>
        <v>2.7730000000000001</v>
      </c>
      <c r="I28" s="224"/>
      <c r="J28" s="228"/>
      <c r="K28" s="228">
        <f t="shared" si="9"/>
        <v>3.173</v>
      </c>
    </row>
    <row r="29" spans="2:11" x14ac:dyDescent="0.25">
      <c r="B29" s="248"/>
      <c r="C29" s="249"/>
      <c r="D29" s="225"/>
      <c r="E29" s="225"/>
      <c r="F29" s="225"/>
      <c r="G29" s="225"/>
      <c r="H29" s="225"/>
      <c r="I29" s="225"/>
      <c r="J29" s="225"/>
      <c r="K29" s="225"/>
    </row>
    <row r="30" spans="2:11" x14ac:dyDescent="0.25">
      <c r="B30" s="246"/>
      <c r="C30" s="247"/>
    </row>
    <row r="31" spans="2:11" x14ac:dyDescent="0.25">
      <c r="B31" s="234" t="s">
        <v>169</v>
      </c>
      <c r="C31" s="234"/>
      <c r="D31" s="221"/>
      <c r="E31" s="221"/>
      <c r="F31" s="221" t="s">
        <v>170</v>
      </c>
      <c r="G31" s="221"/>
      <c r="H31" s="221"/>
      <c r="I31" s="221"/>
    </row>
    <row r="32" spans="2:11" x14ac:dyDescent="0.25">
      <c r="B32" s="221" t="s">
        <v>0</v>
      </c>
      <c r="C32" s="226"/>
      <c r="D32" s="221"/>
      <c r="E32" s="221"/>
      <c r="F32" s="221"/>
      <c r="G32" s="221"/>
      <c r="H32" s="221"/>
      <c r="I32" s="221"/>
    </row>
    <row r="33" spans="2:9" x14ac:dyDescent="0.25">
      <c r="B33" s="221"/>
    </row>
    <row r="34" spans="2:9" x14ac:dyDescent="0.25">
      <c r="B34" t="s">
        <v>171</v>
      </c>
      <c r="C34" s="227"/>
      <c r="H34" s="221" t="s">
        <v>172</v>
      </c>
      <c r="I34" s="221"/>
    </row>
    <row r="35" spans="2:9" x14ac:dyDescent="0.25">
      <c r="B35" s="246"/>
      <c r="C35" s="247"/>
    </row>
  </sheetData>
  <protectedRanges>
    <protectedRange password="E963" sqref="J29:J58" name="Fórmulas 1"/>
  </protectedRanges>
  <mergeCells count="10">
    <mergeCell ref="B10:E10"/>
    <mergeCell ref="H10:I10"/>
    <mergeCell ref="D12:H12"/>
    <mergeCell ref="B31:C31"/>
    <mergeCell ref="B1:M1"/>
    <mergeCell ref="B2:M2"/>
    <mergeCell ref="B4:M4"/>
    <mergeCell ref="B6:D6"/>
    <mergeCell ref="I6:K6"/>
    <mergeCell ref="B8:E8"/>
  </mergeCells>
  <dataValidations count="1">
    <dataValidation type="textLength" allowBlank="1" showInputMessage="1" showErrorMessage="1" errorTitle="CODIGO ERRÓNEO" error="Verifique el código ingresado, recuerde que tiene 12 dígitos con el 0 inicial, esta celda no admite valores de documento de identificación." promptTitle="CODIGO ESTUDIANTIL" prompt="Por favor digite el código del estudiante con el 0 inicial, esta celda solo permite el ingreso de los códigos completos, recuerde que tienen 12 dígitos" sqref="B13:B30 B35">
      <formula1>11</formula1>
      <formula2>12</formula2>
    </dataValidation>
  </dataValidations>
  <hyperlinks>
    <hyperlink ref="N12" r:id="rId1" display="hammesrgaravito@gmail.com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C17" workbookViewId="0">
      <selection activeCell="C31" sqref="C31:D34"/>
    </sheetView>
  </sheetViews>
  <sheetFormatPr baseColWidth="10" defaultColWidth="11.42578125" defaultRowHeight="15" x14ac:dyDescent="0.25"/>
  <cols>
    <col min="2" max="2" width="18.5703125" customWidth="1"/>
    <col min="3" max="3" width="36.28515625" customWidth="1"/>
    <col min="9" max="9" width="0" hidden="1" customWidth="1"/>
    <col min="11" max="11" width="13.7109375" customWidth="1"/>
    <col min="258" max="258" width="18.5703125" customWidth="1"/>
    <col min="259" max="259" width="36.28515625" customWidth="1"/>
    <col min="267" max="267" width="13.7109375" customWidth="1"/>
    <col min="514" max="514" width="18.5703125" customWidth="1"/>
    <col min="515" max="515" width="36.28515625" customWidth="1"/>
    <col min="523" max="523" width="13.7109375" customWidth="1"/>
    <col min="770" max="770" width="18.5703125" customWidth="1"/>
    <col min="771" max="771" width="36.28515625" customWidth="1"/>
    <col min="779" max="779" width="13.7109375" customWidth="1"/>
    <col min="1026" max="1026" width="18.5703125" customWidth="1"/>
    <col min="1027" max="1027" width="36.28515625" customWidth="1"/>
    <col min="1035" max="1035" width="13.7109375" customWidth="1"/>
    <col min="1282" max="1282" width="18.5703125" customWidth="1"/>
    <col min="1283" max="1283" width="36.28515625" customWidth="1"/>
    <col min="1291" max="1291" width="13.7109375" customWidth="1"/>
    <col min="1538" max="1538" width="18.5703125" customWidth="1"/>
    <col min="1539" max="1539" width="36.28515625" customWidth="1"/>
    <col min="1547" max="1547" width="13.7109375" customWidth="1"/>
    <col min="1794" max="1794" width="18.5703125" customWidth="1"/>
    <col min="1795" max="1795" width="36.28515625" customWidth="1"/>
    <col min="1803" max="1803" width="13.7109375" customWidth="1"/>
    <col min="2050" max="2050" width="18.5703125" customWidth="1"/>
    <col min="2051" max="2051" width="36.28515625" customWidth="1"/>
    <col min="2059" max="2059" width="13.7109375" customWidth="1"/>
    <col min="2306" max="2306" width="18.5703125" customWidth="1"/>
    <col min="2307" max="2307" width="36.28515625" customWidth="1"/>
    <col min="2315" max="2315" width="13.7109375" customWidth="1"/>
    <col min="2562" max="2562" width="18.5703125" customWidth="1"/>
    <col min="2563" max="2563" width="36.28515625" customWidth="1"/>
    <col min="2571" max="2571" width="13.7109375" customWidth="1"/>
    <col min="2818" max="2818" width="18.5703125" customWidth="1"/>
    <col min="2819" max="2819" width="36.28515625" customWidth="1"/>
    <col min="2827" max="2827" width="13.7109375" customWidth="1"/>
    <col min="3074" max="3074" width="18.5703125" customWidth="1"/>
    <col min="3075" max="3075" width="36.28515625" customWidth="1"/>
    <col min="3083" max="3083" width="13.7109375" customWidth="1"/>
    <col min="3330" max="3330" width="18.5703125" customWidth="1"/>
    <col min="3331" max="3331" width="36.28515625" customWidth="1"/>
    <col min="3339" max="3339" width="13.7109375" customWidth="1"/>
    <col min="3586" max="3586" width="18.5703125" customWidth="1"/>
    <col min="3587" max="3587" width="36.28515625" customWidth="1"/>
    <col min="3595" max="3595" width="13.7109375" customWidth="1"/>
    <col min="3842" max="3842" width="18.5703125" customWidth="1"/>
    <col min="3843" max="3843" width="36.28515625" customWidth="1"/>
    <col min="3851" max="3851" width="13.7109375" customWidth="1"/>
    <col min="4098" max="4098" width="18.5703125" customWidth="1"/>
    <col min="4099" max="4099" width="36.28515625" customWidth="1"/>
    <col min="4107" max="4107" width="13.7109375" customWidth="1"/>
    <col min="4354" max="4354" width="18.5703125" customWidth="1"/>
    <col min="4355" max="4355" width="36.28515625" customWidth="1"/>
    <col min="4363" max="4363" width="13.7109375" customWidth="1"/>
    <col min="4610" max="4610" width="18.5703125" customWidth="1"/>
    <col min="4611" max="4611" width="36.28515625" customWidth="1"/>
    <col min="4619" max="4619" width="13.7109375" customWidth="1"/>
    <col min="4866" max="4866" width="18.5703125" customWidth="1"/>
    <col min="4867" max="4867" width="36.28515625" customWidth="1"/>
    <col min="4875" max="4875" width="13.7109375" customWidth="1"/>
    <col min="5122" max="5122" width="18.5703125" customWidth="1"/>
    <col min="5123" max="5123" width="36.28515625" customWidth="1"/>
    <col min="5131" max="5131" width="13.7109375" customWidth="1"/>
    <col min="5378" max="5378" width="18.5703125" customWidth="1"/>
    <col min="5379" max="5379" width="36.28515625" customWidth="1"/>
    <col min="5387" max="5387" width="13.7109375" customWidth="1"/>
    <col min="5634" max="5634" width="18.5703125" customWidth="1"/>
    <col min="5635" max="5635" width="36.28515625" customWidth="1"/>
    <col min="5643" max="5643" width="13.7109375" customWidth="1"/>
    <col min="5890" max="5890" width="18.5703125" customWidth="1"/>
    <col min="5891" max="5891" width="36.28515625" customWidth="1"/>
    <col min="5899" max="5899" width="13.7109375" customWidth="1"/>
    <col min="6146" max="6146" width="18.5703125" customWidth="1"/>
    <col min="6147" max="6147" width="36.28515625" customWidth="1"/>
    <col min="6155" max="6155" width="13.7109375" customWidth="1"/>
    <col min="6402" max="6402" width="18.5703125" customWidth="1"/>
    <col min="6403" max="6403" width="36.28515625" customWidth="1"/>
    <col min="6411" max="6411" width="13.7109375" customWidth="1"/>
    <col min="6658" max="6658" width="18.5703125" customWidth="1"/>
    <col min="6659" max="6659" width="36.28515625" customWidth="1"/>
    <col min="6667" max="6667" width="13.7109375" customWidth="1"/>
    <col min="6914" max="6914" width="18.5703125" customWidth="1"/>
    <col min="6915" max="6915" width="36.28515625" customWidth="1"/>
    <col min="6923" max="6923" width="13.7109375" customWidth="1"/>
    <col min="7170" max="7170" width="18.5703125" customWidth="1"/>
    <col min="7171" max="7171" width="36.28515625" customWidth="1"/>
    <col min="7179" max="7179" width="13.7109375" customWidth="1"/>
    <col min="7426" max="7426" width="18.5703125" customWidth="1"/>
    <col min="7427" max="7427" width="36.28515625" customWidth="1"/>
    <col min="7435" max="7435" width="13.7109375" customWidth="1"/>
    <col min="7682" max="7682" width="18.5703125" customWidth="1"/>
    <col min="7683" max="7683" width="36.28515625" customWidth="1"/>
    <col min="7691" max="7691" width="13.7109375" customWidth="1"/>
    <col min="7938" max="7938" width="18.5703125" customWidth="1"/>
    <col min="7939" max="7939" width="36.28515625" customWidth="1"/>
    <col min="7947" max="7947" width="13.7109375" customWidth="1"/>
    <col min="8194" max="8194" width="18.5703125" customWidth="1"/>
    <col min="8195" max="8195" width="36.28515625" customWidth="1"/>
    <col min="8203" max="8203" width="13.7109375" customWidth="1"/>
    <col min="8450" max="8450" width="18.5703125" customWidth="1"/>
    <col min="8451" max="8451" width="36.28515625" customWidth="1"/>
    <col min="8459" max="8459" width="13.7109375" customWidth="1"/>
    <col min="8706" max="8706" width="18.5703125" customWidth="1"/>
    <col min="8707" max="8707" width="36.28515625" customWidth="1"/>
    <col min="8715" max="8715" width="13.7109375" customWidth="1"/>
    <col min="8962" max="8962" width="18.5703125" customWidth="1"/>
    <col min="8963" max="8963" width="36.28515625" customWidth="1"/>
    <col min="8971" max="8971" width="13.7109375" customWidth="1"/>
    <col min="9218" max="9218" width="18.5703125" customWidth="1"/>
    <col min="9219" max="9219" width="36.28515625" customWidth="1"/>
    <col min="9227" max="9227" width="13.7109375" customWidth="1"/>
    <col min="9474" max="9474" width="18.5703125" customWidth="1"/>
    <col min="9475" max="9475" width="36.28515625" customWidth="1"/>
    <col min="9483" max="9483" width="13.7109375" customWidth="1"/>
    <col min="9730" max="9730" width="18.5703125" customWidth="1"/>
    <col min="9731" max="9731" width="36.28515625" customWidth="1"/>
    <col min="9739" max="9739" width="13.7109375" customWidth="1"/>
    <col min="9986" max="9986" width="18.5703125" customWidth="1"/>
    <col min="9987" max="9987" width="36.28515625" customWidth="1"/>
    <col min="9995" max="9995" width="13.7109375" customWidth="1"/>
    <col min="10242" max="10242" width="18.5703125" customWidth="1"/>
    <col min="10243" max="10243" width="36.28515625" customWidth="1"/>
    <col min="10251" max="10251" width="13.7109375" customWidth="1"/>
    <col min="10498" max="10498" width="18.5703125" customWidth="1"/>
    <col min="10499" max="10499" width="36.28515625" customWidth="1"/>
    <col min="10507" max="10507" width="13.7109375" customWidth="1"/>
    <col min="10754" max="10754" width="18.5703125" customWidth="1"/>
    <col min="10755" max="10755" width="36.28515625" customWidth="1"/>
    <col min="10763" max="10763" width="13.7109375" customWidth="1"/>
    <col min="11010" max="11010" width="18.5703125" customWidth="1"/>
    <col min="11011" max="11011" width="36.28515625" customWidth="1"/>
    <col min="11019" max="11019" width="13.7109375" customWidth="1"/>
    <col min="11266" max="11266" width="18.5703125" customWidth="1"/>
    <col min="11267" max="11267" width="36.28515625" customWidth="1"/>
    <col min="11275" max="11275" width="13.7109375" customWidth="1"/>
    <col min="11522" max="11522" width="18.5703125" customWidth="1"/>
    <col min="11523" max="11523" width="36.28515625" customWidth="1"/>
    <col min="11531" max="11531" width="13.7109375" customWidth="1"/>
    <col min="11778" max="11778" width="18.5703125" customWidth="1"/>
    <col min="11779" max="11779" width="36.28515625" customWidth="1"/>
    <col min="11787" max="11787" width="13.7109375" customWidth="1"/>
    <col min="12034" max="12034" width="18.5703125" customWidth="1"/>
    <col min="12035" max="12035" width="36.28515625" customWidth="1"/>
    <col min="12043" max="12043" width="13.7109375" customWidth="1"/>
    <col min="12290" max="12290" width="18.5703125" customWidth="1"/>
    <col min="12291" max="12291" width="36.28515625" customWidth="1"/>
    <col min="12299" max="12299" width="13.7109375" customWidth="1"/>
    <col min="12546" max="12546" width="18.5703125" customWidth="1"/>
    <col min="12547" max="12547" width="36.28515625" customWidth="1"/>
    <col min="12555" max="12555" width="13.7109375" customWidth="1"/>
    <col min="12802" max="12802" width="18.5703125" customWidth="1"/>
    <col min="12803" max="12803" width="36.28515625" customWidth="1"/>
    <col min="12811" max="12811" width="13.7109375" customWidth="1"/>
    <col min="13058" max="13058" width="18.5703125" customWidth="1"/>
    <col min="13059" max="13059" width="36.28515625" customWidth="1"/>
    <col min="13067" max="13067" width="13.7109375" customWidth="1"/>
    <col min="13314" max="13314" width="18.5703125" customWidth="1"/>
    <col min="13315" max="13315" width="36.28515625" customWidth="1"/>
    <col min="13323" max="13323" width="13.7109375" customWidth="1"/>
    <col min="13570" max="13570" width="18.5703125" customWidth="1"/>
    <col min="13571" max="13571" width="36.28515625" customWidth="1"/>
    <col min="13579" max="13579" width="13.7109375" customWidth="1"/>
    <col min="13826" max="13826" width="18.5703125" customWidth="1"/>
    <col min="13827" max="13827" width="36.28515625" customWidth="1"/>
    <col min="13835" max="13835" width="13.7109375" customWidth="1"/>
    <col min="14082" max="14082" width="18.5703125" customWidth="1"/>
    <col min="14083" max="14083" width="36.28515625" customWidth="1"/>
    <col min="14091" max="14091" width="13.7109375" customWidth="1"/>
    <col min="14338" max="14338" width="18.5703125" customWidth="1"/>
    <col min="14339" max="14339" width="36.28515625" customWidth="1"/>
    <col min="14347" max="14347" width="13.7109375" customWidth="1"/>
    <col min="14594" max="14594" width="18.5703125" customWidth="1"/>
    <col min="14595" max="14595" width="36.28515625" customWidth="1"/>
    <col min="14603" max="14603" width="13.7109375" customWidth="1"/>
    <col min="14850" max="14850" width="18.5703125" customWidth="1"/>
    <col min="14851" max="14851" width="36.28515625" customWidth="1"/>
    <col min="14859" max="14859" width="13.7109375" customWidth="1"/>
    <col min="15106" max="15106" width="18.5703125" customWidth="1"/>
    <col min="15107" max="15107" width="36.28515625" customWidth="1"/>
    <col min="15115" max="15115" width="13.7109375" customWidth="1"/>
    <col min="15362" max="15362" width="18.5703125" customWidth="1"/>
    <col min="15363" max="15363" width="36.28515625" customWidth="1"/>
    <col min="15371" max="15371" width="13.7109375" customWidth="1"/>
    <col min="15618" max="15618" width="18.5703125" customWidth="1"/>
    <col min="15619" max="15619" width="36.28515625" customWidth="1"/>
    <col min="15627" max="15627" width="13.7109375" customWidth="1"/>
    <col min="15874" max="15874" width="18.5703125" customWidth="1"/>
    <col min="15875" max="15875" width="36.28515625" customWidth="1"/>
    <col min="15883" max="15883" width="13.7109375" customWidth="1"/>
    <col min="16130" max="16130" width="18.5703125" customWidth="1"/>
    <col min="16131" max="16131" width="36.28515625" customWidth="1"/>
    <col min="16139" max="16139" width="13.7109375" customWidth="1"/>
  </cols>
  <sheetData>
    <row r="1" spans="2:13" x14ac:dyDescent="0.25">
      <c r="B1" s="234" t="s">
        <v>160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2:13" x14ac:dyDescent="0.25">
      <c r="B2" s="234" t="s">
        <v>161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2:13" x14ac:dyDescent="0.25"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</row>
    <row r="4" spans="2:13" x14ac:dyDescent="0.25">
      <c r="B4" s="235" t="s">
        <v>162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</row>
    <row r="6" spans="2:13" x14ac:dyDescent="0.25">
      <c r="B6" s="230" t="s">
        <v>173</v>
      </c>
      <c r="C6" s="230"/>
      <c r="D6" s="230"/>
      <c r="E6" s="221"/>
      <c r="F6" s="221" t="s">
        <v>182</v>
      </c>
      <c r="G6" s="221"/>
      <c r="H6" s="221"/>
      <c r="I6" s="230" t="s">
        <v>180</v>
      </c>
      <c r="J6" s="230"/>
      <c r="K6" s="230"/>
    </row>
    <row r="7" spans="2:13" x14ac:dyDescent="0.25">
      <c r="B7" s="221"/>
      <c r="C7" s="221"/>
      <c r="D7" s="221"/>
      <c r="E7" s="221"/>
      <c r="F7" s="221"/>
      <c r="G7" s="221"/>
      <c r="H7" s="221"/>
      <c r="I7" s="221"/>
      <c r="J7" s="221"/>
      <c r="K7" s="221"/>
    </row>
    <row r="8" spans="2:13" x14ac:dyDescent="0.25">
      <c r="B8" s="230" t="s">
        <v>184</v>
      </c>
      <c r="C8" s="230"/>
      <c r="D8" s="230"/>
      <c r="E8" s="230"/>
      <c r="F8" s="221" t="s">
        <v>163</v>
      </c>
      <c r="G8" s="221"/>
      <c r="H8" s="221"/>
      <c r="I8" s="221"/>
      <c r="J8" s="221"/>
      <c r="K8" s="221"/>
    </row>
    <row r="9" spans="2:13" x14ac:dyDescent="0.25">
      <c r="B9" s="221"/>
      <c r="C9" s="221"/>
      <c r="D9" s="221"/>
      <c r="E9" s="221"/>
      <c r="F9" s="221"/>
      <c r="G9" s="221"/>
      <c r="H9" s="221"/>
      <c r="I9" s="221"/>
      <c r="J9" s="221"/>
      <c r="K9" s="221"/>
    </row>
    <row r="10" spans="2:13" x14ac:dyDescent="0.25">
      <c r="B10" s="229" t="s">
        <v>176</v>
      </c>
      <c r="C10" s="229"/>
      <c r="D10" s="229"/>
      <c r="E10" s="229"/>
      <c r="F10" s="222" t="s">
        <v>177</v>
      </c>
      <c r="G10" s="222"/>
      <c r="H10" s="230" t="s">
        <v>185</v>
      </c>
      <c r="I10" s="230"/>
      <c r="J10" s="221" t="s">
        <v>179</v>
      </c>
      <c r="K10" s="221"/>
    </row>
    <row r="12" spans="2:13" x14ac:dyDescent="0.25">
      <c r="B12" s="223" t="s">
        <v>164</v>
      </c>
      <c r="C12" s="223" t="s">
        <v>165</v>
      </c>
      <c r="D12" s="231">
        <v>0.6</v>
      </c>
      <c r="E12" s="232"/>
      <c r="F12" s="232"/>
      <c r="G12" s="232"/>
      <c r="H12" s="233"/>
      <c r="I12" s="223" t="s">
        <v>166</v>
      </c>
      <c r="J12" s="223" t="s">
        <v>167</v>
      </c>
      <c r="K12" s="223" t="s">
        <v>168</v>
      </c>
    </row>
    <row r="13" spans="2:13" x14ac:dyDescent="0.25">
      <c r="B13" s="33">
        <v>84651172013</v>
      </c>
      <c r="C13" s="32" t="s">
        <v>20</v>
      </c>
      <c r="D13" s="228">
        <v>0</v>
      </c>
      <c r="E13" s="228">
        <v>0</v>
      </c>
      <c r="F13" s="228">
        <v>0</v>
      </c>
      <c r="G13" s="228">
        <v>0</v>
      </c>
      <c r="H13" s="228">
        <v>0</v>
      </c>
      <c r="I13" s="228">
        <v>0</v>
      </c>
      <c r="J13" s="228"/>
      <c r="K13" s="228">
        <f>D13</f>
        <v>0</v>
      </c>
    </row>
    <row r="14" spans="2:13" x14ac:dyDescent="0.25">
      <c r="B14" s="33">
        <v>84651182013</v>
      </c>
      <c r="C14" s="32" t="s">
        <v>21</v>
      </c>
      <c r="D14" s="228">
        <v>3.4220000000000002</v>
      </c>
      <c r="E14" s="228">
        <f t="shared" ref="E14:E28" si="0">D14+0.3</f>
        <v>3.722</v>
      </c>
      <c r="F14" s="228">
        <f t="shared" ref="F14:F28" si="1">D14-0.3</f>
        <v>3.1220000000000003</v>
      </c>
      <c r="G14" s="228">
        <f t="shared" ref="G14:G28" si="2">D14+0.4</f>
        <v>3.8220000000000001</v>
      </c>
      <c r="H14" s="228">
        <f t="shared" ref="H14:H28" si="3">D14-0.4</f>
        <v>3.0220000000000002</v>
      </c>
      <c r="I14" s="224"/>
      <c r="J14" s="228"/>
      <c r="K14" s="228">
        <f t="shared" ref="K14:K28" si="4">D14</f>
        <v>3.4220000000000002</v>
      </c>
    </row>
    <row r="15" spans="2:13" x14ac:dyDescent="0.25">
      <c r="B15" s="33">
        <v>84651192013</v>
      </c>
      <c r="C15" s="32" t="s">
        <v>22</v>
      </c>
      <c r="D15" s="228">
        <v>3.641</v>
      </c>
      <c r="E15" s="228">
        <f t="shared" si="0"/>
        <v>3.9409999999999998</v>
      </c>
      <c r="F15" s="228">
        <f t="shared" si="1"/>
        <v>3.3410000000000002</v>
      </c>
      <c r="G15" s="228">
        <f t="shared" si="2"/>
        <v>4.0410000000000004</v>
      </c>
      <c r="H15" s="228">
        <f t="shared" si="3"/>
        <v>3.2410000000000001</v>
      </c>
      <c r="I15" s="224"/>
      <c r="J15" s="228"/>
      <c r="K15" s="228">
        <f t="shared" si="4"/>
        <v>3.641</v>
      </c>
    </row>
    <row r="16" spans="2:13" x14ac:dyDescent="0.25">
      <c r="B16" s="33">
        <v>84651202013</v>
      </c>
      <c r="C16" s="32" t="s">
        <v>23</v>
      </c>
      <c r="D16" s="228">
        <v>3.9316666666666666</v>
      </c>
      <c r="E16" s="228">
        <f t="shared" si="0"/>
        <v>4.2316666666666665</v>
      </c>
      <c r="F16" s="228">
        <f t="shared" si="1"/>
        <v>3.6316666666666668</v>
      </c>
      <c r="G16" s="228">
        <f t="shared" si="2"/>
        <v>4.331666666666667</v>
      </c>
      <c r="H16" s="228">
        <f t="shared" si="3"/>
        <v>3.5316666666666667</v>
      </c>
      <c r="I16" s="224"/>
      <c r="J16" s="228"/>
      <c r="K16" s="228">
        <f t="shared" si="4"/>
        <v>3.9316666666666666</v>
      </c>
    </row>
    <row r="17" spans="1:11" x14ac:dyDescent="0.25">
      <c r="B17" s="33">
        <v>84651212013</v>
      </c>
      <c r="C17" s="32" t="s">
        <v>24</v>
      </c>
      <c r="D17" s="228">
        <v>3.121666666666667</v>
      </c>
      <c r="E17" s="228">
        <f t="shared" si="0"/>
        <v>3.4216666666666669</v>
      </c>
      <c r="F17" s="228">
        <f t="shared" si="1"/>
        <v>2.8216666666666672</v>
      </c>
      <c r="G17" s="228">
        <f t="shared" si="2"/>
        <v>3.5216666666666669</v>
      </c>
      <c r="H17" s="228">
        <f t="shared" si="3"/>
        <v>2.7216666666666671</v>
      </c>
      <c r="I17" s="224"/>
      <c r="J17" s="228"/>
      <c r="K17" s="228">
        <f t="shared" si="4"/>
        <v>3.121666666666667</v>
      </c>
    </row>
    <row r="18" spans="1:11" x14ac:dyDescent="0.25">
      <c r="B18" s="33">
        <v>84651222013</v>
      </c>
      <c r="C18" s="32" t="s">
        <v>25</v>
      </c>
      <c r="D18" s="228">
        <v>0</v>
      </c>
      <c r="E18" s="228">
        <v>0</v>
      </c>
      <c r="F18" s="228">
        <v>0</v>
      </c>
      <c r="G18" s="228">
        <v>0</v>
      </c>
      <c r="H18" s="228">
        <v>0</v>
      </c>
      <c r="I18" s="228">
        <v>0</v>
      </c>
      <c r="J18" s="228"/>
      <c r="K18" s="228">
        <v>0</v>
      </c>
    </row>
    <row r="19" spans="1:11" x14ac:dyDescent="0.25">
      <c r="B19" s="33">
        <v>84651232013</v>
      </c>
      <c r="C19" s="32" t="s">
        <v>26</v>
      </c>
      <c r="D19" s="228">
        <v>3.559333333333333</v>
      </c>
      <c r="E19" s="228">
        <v>0</v>
      </c>
      <c r="F19" s="228">
        <v>0</v>
      </c>
      <c r="G19" s="228">
        <v>0</v>
      </c>
      <c r="H19" s="228">
        <v>0</v>
      </c>
      <c r="I19" s="228">
        <v>0</v>
      </c>
      <c r="J19" s="228"/>
      <c r="K19" s="228">
        <v>0</v>
      </c>
    </row>
    <row r="20" spans="1:11" x14ac:dyDescent="0.25">
      <c r="B20" s="33">
        <v>84651242013</v>
      </c>
      <c r="C20" s="32" t="s">
        <v>27</v>
      </c>
      <c r="D20" s="228">
        <v>3.2759999999999998</v>
      </c>
      <c r="E20" s="228">
        <f t="shared" si="0"/>
        <v>3.5759999999999996</v>
      </c>
      <c r="F20" s="228">
        <f t="shared" si="1"/>
        <v>2.976</v>
      </c>
      <c r="G20" s="228">
        <f t="shared" si="2"/>
        <v>3.6759999999999997</v>
      </c>
      <c r="H20" s="228">
        <f t="shared" si="3"/>
        <v>2.8759999999999999</v>
      </c>
      <c r="I20" s="224"/>
      <c r="J20" s="228"/>
      <c r="K20" s="228">
        <f t="shared" si="4"/>
        <v>3.2759999999999998</v>
      </c>
    </row>
    <row r="21" spans="1:11" x14ac:dyDescent="0.25">
      <c r="B21" s="33">
        <v>84651262013</v>
      </c>
      <c r="C21" s="32" t="s">
        <v>28</v>
      </c>
      <c r="D21" s="228">
        <v>3.5746666666666673</v>
      </c>
      <c r="E21" s="228">
        <f t="shared" si="0"/>
        <v>3.8746666666666671</v>
      </c>
      <c r="F21" s="228">
        <f t="shared" si="1"/>
        <v>3.2746666666666675</v>
      </c>
      <c r="G21" s="228">
        <f t="shared" si="2"/>
        <v>3.9746666666666672</v>
      </c>
      <c r="H21" s="228">
        <f t="shared" si="3"/>
        <v>3.1746666666666674</v>
      </c>
      <c r="I21" s="224"/>
      <c r="J21" s="228"/>
      <c r="K21" s="228">
        <f t="shared" si="4"/>
        <v>3.5746666666666673</v>
      </c>
    </row>
    <row r="22" spans="1:11" x14ac:dyDescent="0.25">
      <c r="B22" s="33">
        <v>84651282013</v>
      </c>
      <c r="C22" s="32" t="s">
        <v>29</v>
      </c>
      <c r="D22" s="228">
        <v>3.9276666666666671</v>
      </c>
      <c r="E22" s="228">
        <f t="shared" si="0"/>
        <v>4.2276666666666669</v>
      </c>
      <c r="F22" s="228">
        <f t="shared" si="1"/>
        <v>3.6276666666666673</v>
      </c>
      <c r="G22" s="228">
        <f t="shared" si="2"/>
        <v>4.3276666666666674</v>
      </c>
      <c r="H22" s="228">
        <f t="shared" si="3"/>
        <v>3.5276666666666672</v>
      </c>
      <c r="I22" s="224"/>
      <c r="J22" s="228"/>
      <c r="K22" s="228">
        <f t="shared" si="4"/>
        <v>3.9276666666666671</v>
      </c>
    </row>
    <row r="23" spans="1:11" x14ac:dyDescent="0.25">
      <c r="B23" s="33">
        <v>84651302013</v>
      </c>
      <c r="C23" s="32" t="s">
        <v>30</v>
      </c>
      <c r="D23" s="228">
        <v>3.5690000000000004</v>
      </c>
      <c r="E23" s="228">
        <f t="shared" si="0"/>
        <v>3.8690000000000002</v>
      </c>
      <c r="F23" s="228">
        <f t="shared" si="1"/>
        <v>3.2690000000000006</v>
      </c>
      <c r="G23" s="228">
        <f t="shared" si="2"/>
        <v>3.9690000000000003</v>
      </c>
      <c r="H23" s="228">
        <f t="shared" si="3"/>
        <v>3.1690000000000005</v>
      </c>
      <c r="I23" s="224"/>
      <c r="J23" s="228"/>
      <c r="K23" s="228">
        <f t="shared" si="4"/>
        <v>3.5690000000000004</v>
      </c>
    </row>
    <row r="24" spans="1:11" x14ac:dyDescent="0.25">
      <c r="B24" s="57">
        <v>84651312013</v>
      </c>
      <c r="C24" s="58" t="s">
        <v>31</v>
      </c>
      <c r="D24" s="228">
        <v>2.8886666666666669</v>
      </c>
      <c r="E24" s="228">
        <f t="shared" si="0"/>
        <v>3.1886666666666668</v>
      </c>
      <c r="F24" s="228">
        <f t="shared" si="1"/>
        <v>2.5886666666666671</v>
      </c>
      <c r="G24" s="228">
        <f t="shared" si="2"/>
        <v>3.2886666666666668</v>
      </c>
      <c r="H24" s="228">
        <f t="shared" si="3"/>
        <v>2.488666666666667</v>
      </c>
      <c r="I24" s="224"/>
      <c r="J24" s="228"/>
      <c r="K24" s="228">
        <f t="shared" si="4"/>
        <v>2.8886666666666669</v>
      </c>
    </row>
    <row r="25" spans="1:11" x14ac:dyDescent="0.25">
      <c r="B25" s="33">
        <v>84651322013</v>
      </c>
      <c r="C25" s="32" t="s">
        <v>32</v>
      </c>
      <c r="D25" s="228">
        <v>3.6596666666666668</v>
      </c>
      <c r="E25" s="228">
        <f t="shared" si="0"/>
        <v>3.9596666666666667</v>
      </c>
      <c r="F25" s="228">
        <f t="shared" si="1"/>
        <v>3.359666666666667</v>
      </c>
      <c r="G25" s="228">
        <f t="shared" si="2"/>
        <v>4.0596666666666668</v>
      </c>
      <c r="H25" s="228">
        <f t="shared" si="3"/>
        <v>3.2596666666666669</v>
      </c>
      <c r="I25" s="224"/>
      <c r="J25" s="228"/>
      <c r="K25" s="228">
        <f t="shared" si="4"/>
        <v>3.6596666666666668</v>
      </c>
    </row>
    <row r="26" spans="1:11" x14ac:dyDescent="0.25">
      <c r="B26" s="33">
        <v>84651332013</v>
      </c>
      <c r="C26" s="32" t="s">
        <v>33</v>
      </c>
      <c r="D26" s="228">
        <v>4.1656000000000004</v>
      </c>
      <c r="E26" s="228">
        <f t="shared" si="0"/>
        <v>4.4656000000000002</v>
      </c>
      <c r="F26" s="228">
        <f t="shared" si="1"/>
        <v>3.8656000000000006</v>
      </c>
      <c r="G26" s="228">
        <f t="shared" si="2"/>
        <v>4.5656000000000008</v>
      </c>
      <c r="H26" s="228">
        <f t="shared" si="3"/>
        <v>3.7656000000000005</v>
      </c>
      <c r="I26" s="224"/>
      <c r="J26" s="228"/>
      <c r="K26" s="228">
        <f t="shared" si="4"/>
        <v>4.1656000000000004</v>
      </c>
    </row>
    <row r="27" spans="1:11" x14ac:dyDescent="0.25">
      <c r="B27" s="57">
        <v>84651352013</v>
      </c>
      <c r="C27" s="58" t="s">
        <v>34</v>
      </c>
      <c r="D27" s="228">
        <v>2.4766666666666666</v>
      </c>
      <c r="E27" s="228">
        <f t="shared" si="0"/>
        <v>2.7766666666666664</v>
      </c>
      <c r="F27" s="228">
        <f t="shared" si="1"/>
        <v>2.1766666666666667</v>
      </c>
      <c r="G27" s="228">
        <f t="shared" si="2"/>
        <v>2.8766666666666665</v>
      </c>
      <c r="H27" s="228">
        <f t="shared" si="3"/>
        <v>2.0766666666666667</v>
      </c>
      <c r="I27" s="224"/>
      <c r="J27" s="228"/>
      <c r="K27" s="228">
        <f t="shared" si="4"/>
        <v>2.4766666666666666</v>
      </c>
    </row>
    <row r="28" spans="1:11" x14ac:dyDescent="0.25">
      <c r="B28" s="33">
        <v>84651362013</v>
      </c>
      <c r="C28" s="32" t="s">
        <v>35</v>
      </c>
      <c r="D28" s="228">
        <v>3.428666666666667</v>
      </c>
      <c r="E28" s="228">
        <f t="shared" si="0"/>
        <v>3.7286666666666668</v>
      </c>
      <c r="F28" s="228">
        <f t="shared" si="1"/>
        <v>3.1286666666666672</v>
      </c>
      <c r="G28" s="228">
        <f t="shared" si="2"/>
        <v>3.8286666666666669</v>
      </c>
      <c r="H28" s="228">
        <f t="shared" si="3"/>
        <v>3.0286666666666671</v>
      </c>
      <c r="I28" s="224"/>
      <c r="J28" s="228"/>
      <c r="K28" s="228">
        <f t="shared" si="4"/>
        <v>3.428666666666667</v>
      </c>
    </row>
    <row r="29" spans="1:11" x14ac:dyDescent="0.25">
      <c r="A29" s="225"/>
      <c r="B29" s="182"/>
      <c r="C29" s="182"/>
      <c r="D29" s="225"/>
      <c r="E29" s="225"/>
      <c r="F29" s="225"/>
      <c r="G29" s="225"/>
      <c r="H29" s="225"/>
      <c r="I29" s="225"/>
      <c r="J29" s="225"/>
      <c r="K29" s="225"/>
    </row>
    <row r="30" spans="1:11" x14ac:dyDescent="0.25">
      <c r="A30" s="225"/>
      <c r="B30" s="248"/>
      <c r="C30" s="249"/>
    </row>
    <row r="31" spans="1:11" x14ac:dyDescent="0.25">
      <c r="A31" s="225"/>
      <c r="B31" s="248"/>
      <c r="C31" s="234" t="s">
        <v>169</v>
      </c>
      <c r="D31" s="234"/>
      <c r="E31" s="221"/>
      <c r="F31" s="221" t="s">
        <v>170</v>
      </c>
      <c r="G31" s="221"/>
      <c r="H31" s="221"/>
      <c r="I31" s="221"/>
    </row>
    <row r="32" spans="1:11" x14ac:dyDescent="0.25">
      <c r="A32" s="225"/>
      <c r="B32" s="248"/>
      <c r="C32" s="221" t="s">
        <v>0</v>
      </c>
      <c r="D32" s="226"/>
      <c r="E32" s="221"/>
      <c r="F32" s="221"/>
      <c r="G32" s="221"/>
      <c r="H32" s="221"/>
      <c r="I32" s="221"/>
    </row>
    <row r="33" spans="1:9" x14ac:dyDescent="0.25">
      <c r="A33" s="225"/>
      <c r="B33" s="248"/>
      <c r="C33" s="221"/>
    </row>
    <row r="34" spans="1:9" x14ac:dyDescent="0.25">
      <c r="A34" s="225"/>
      <c r="B34" s="248"/>
      <c r="C34" t="s">
        <v>171</v>
      </c>
      <c r="D34" s="227"/>
      <c r="H34" s="221" t="s">
        <v>172</v>
      </c>
      <c r="I34" s="221"/>
    </row>
    <row r="35" spans="1:9" x14ac:dyDescent="0.25">
      <c r="B35" s="246"/>
      <c r="C35" s="247"/>
    </row>
  </sheetData>
  <protectedRanges>
    <protectedRange password="E963" sqref="J29:J58" name="Fórmulas 1"/>
  </protectedRanges>
  <mergeCells count="10">
    <mergeCell ref="B10:E10"/>
    <mergeCell ref="H10:I10"/>
    <mergeCell ref="D12:H12"/>
    <mergeCell ref="C31:D31"/>
    <mergeCell ref="B1:M1"/>
    <mergeCell ref="B2:M2"/>
    <mergeCell ref="B4:M4"/>
    <mergeCell ref="B6:D6"/>
    <mergeCell ref="I6:K6"/>
    <mergeCell ref="B8:E8"/>
  </mergeCells>
  <dataValidations count="1">
    <dataValidation type="textLength" allowBlank="1" showInputMessage="1" showErrorMessage="1" errorTitle="CODIGO ERRÓNEO" error="Verifique el código ingresado, recuerde que tiene 12 dígitos con el 0 inicial, esta celda no admite valores de documento de identificación." promptTitle="CODIGO ESTUDIANTIL" prompt="Por favor digite el código del estudiante con el 0 inicial, esta celda solo permite el ingreso de los códigos completos, recuerde que tienen 12 dígitos" sqref="B30:B35 B13:B28">
      <formula1>11</formula1>
      <formula2>12</formula2>
    </dataValidation>
  </dataValidations>
  <hyperlinks>
    <hyperlink ref="N12" r:id="rId1" display="hammesrgaravito@gmail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bioccelular</vt:lpstr>
      <vt:lpstr>Pensamiento</vt:lpstr>
      <vt:lpstr>pensa</vt:lpstr>
      <vt:lpstr>GENETICA</vt:lpstr>
      <vt:lpstr>BOTANICA</vt:lpstr>
      <vt:lpstr>Hoja1</vt:lpstr>
      <vt:lpstr>Hoja2</vt:lpstr>
      <vt:lpstr>Hoja3</vt:lpstr>
      <vt:lpstr>Hoja4</vt:lpstr>
      <vt:lpstr>Hoja5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hammes reineth garavito suarez</dc:creator>
  <cp:lastModifiedBy>hammes reineth garavito suarez</cp:lastModifiedBy>
  <dcterms:created xsi:type="dcterms:W3CDTF">2013-11-09T13:34:10Z</dcterms:created>
  <dcterms:modified xsi:type="dcterms:W3CDTF">2013-12-01T22:25:28Z</dcterms:modified>
</cp:coreProperties>
</file>