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firstSheet="4" activeTab="5"/>
  </bookViews>
  <sheets>
    <sheet name="RA-P02-F02" sheetId="1" r:id="rId1"/>
    <sheet name="Desa borr" sheetId="2" r:id="rId2"/>
    <sheet name="Pensa borr" sheetId="3" r:id="rId3"/>
    <sheet name="far borr" sheetId="4" r:id="rId4"/>
    <sheet name="ecosistema" sheetId="5" r:id="rId5"/>
    <sheet name="ambiente" sheetId="6" r:id="rId6"/>
    <sheet name="biologia far" sheetId="7" r:id="rId7"/>
    <sheet name="biofarmacia2" sheetId="8" r:id="rId8"/>
    <sheet name="pensamiento" sheetId="9" r:id="rId9"/>
  </sheets>
  <externalReferences>
    <externalReference r:id="rId12"/>
  </externalReferences>
  <definedNames>
    <definedName name="PROGRAMAS">'[1]Hoja2'!$A$1:$A$14</definedName>
    <definedName name="REPORTE">'[1]Hoja2'!$E$1:$E$3</definedName>
    <definedName name="SEDE">'[1]Hoja2'!$C$1:$C$4</definedName>
  </definedNames>
  <calcPr fullCalcOnLoad="1"/>
</workbook>
</file>

<file path=xl/sharedStrings.xml><?xml version="1.0" encoding="utf-8"?>
<sst xmlns="http://schemas.openxmlformats.org/spreadsheetml/2006/main" count="658" uniqueCount="237">
  <si>
    <t>C.C.</t>
  </si>
  <si>
    <t>PROGRAMA</t>
  </si>
  <si>
    <t>SISTEMA DE GESTION DE LA CALIDAD</t>
  </si>
  <si>
    <t>HOJA 1 DE 1</t>
  </si>
  <si>
    <t>VERSION: 01</t>
  </si>
  <si>
    <t>No</t>
  </si>
  <si>
    <t xml:space="preserve">AÑO: </t>
  </si>
  <si>
    <t>PERIODO</t>
  </si>
  <si>
    <t>DOCENTE RESPONSABLE</t>
  </si>
  <si>
    <t>DIRECTOR DE PROGRAMA</t>
  </si>
  <si>
    <t>SECRETARIO ACADÉMICO</t>
  </si>
  <si>
    <t>ACUERDO No</t>
  </si>
  <si>
    <t>RESOLUCIÓN No</t>
  </si>
  <si>
    <t>NOTA UNICA</t>
  </si>
  <si>
    <t>CREAD</t>
  </si>
  <si>
    <t>GRUPO</t>
  </si>
  <si>
    <t>NOMBRE DE LA ASIGNATURA</t>
  </si>
  <si>
    <t>COÓDIGO DE LA ASIGNATURA</t>
  </si>
  <si>
    <t>ADICION EN LISTA</t>
  </si>
  <si>
    <t>CONVOCATORIA INSTITUCIONAL</t>
  </si>
  <si>
    <t>CORRECCION DE NOTA</t>
  </si>
  <si>
    <t>CURSO LIBRE</t>
  </si>
  <si>
    <t>CURSO ESPECIAL</t>
  </si>
  <si>
    <t>ASIGNATURA TUTORIAL</t>
  </si>
  <si>
    <t>VALIDACIÓN</t>
  </si>
  <si>
    <t>NOMBRE DEL DOCENTE:</t>
  </si>
  <si>
    <t>CÓDIGO DE ESTUDIANTE</t>
  </si>
  <si>
    <t>APELLIDOS Y NOMBRES DE LOS ESTUDIANTES</t>
  </si>
  <si>
    <t>GESTIÓN DE ADMISIONES REGISTRO Y CONTROL ACADÉMICO</t>
  </si>
  <si>
    <t>FECHA:</t>
  </si>
  <si>
    <t xml:space="preserve">ACTO ADMISTRATIVO:    CA __  CD__ </t>
  </si>
  <si>
    <t>CA: CONSEJO ACADÉMICO CD: CONSEJO DIRECTIVO</t>
  </si>
  <si>
    <t xml:space="preserve">REPORTE DE NOVEDADES ACADEMICAS                                          </t>
  </si>
  <si>
    <t>MODALIDAD DISTANCIA</t>
  </si>
  <si>
    <r>
      <t xml:space="preserve">NOTA: </t>
    </r>
    <r>
      <rPr>
        <sz val="8"/>
        <color indexed="8"/>
        <rFont val="Verdana"/>
        <family val="2"/>
      </rPr>
      <t xml:space="preserve">No Tachar, Borrar o Repisar - (Diligenciar en letra clara) </t>
    </r>
    <r>
      <rPr>
        <b/>
        <sz val="8"/>
        <color indexed="8"/>
        <rFont val="Verdana"/>
        <family val="2"/>
      </rPr>
      <t>TIPO DE NOVEDAD</t>
    </r>
    <r>
      <rPr>
        <sz val="8"/>
        <color indexed="8"/>
        <rFont val="Verdana"/>
        <family val="2"/>
      </rPr>
      <t xml:space="preserve"> (Marque con una X el la casilla correspondiente)</t>
    </r>
  </si>
  <si>
    <t>CÓDIGO: RA-PO2-FO2</t>
  </si>
  <si>
    <t>LICENCIATURA CIENCIAS NATURALES Y ED. AMBIENTAL</t>
  </si>
  <si>
    <t>2013-B</t>
  </si>
  <si>
    <t>B</t>
  </si>
  <si>
    <t>HAMMES R GARAVITO S</t>
  </si>
  <si>
    <t>X</t>
  </si>
  <si>
    <t>CALDERON RUBIO JEIMY MARCELA</t>
  </si>
  <si>
    <t>TECNOLOGIA  REGENCIA EN FARMACIA</t>
  </si>
  <si>
    <t>BIOLOGIA CELULAR</t>
  </si>
  <si>
    <t>TUNAL</t>
  </si>
  <si>
    <t>BIOLOGIA</t>
  </si>
  <si>
    <t>2014-A</t>
  </si>
  <si>
    <t xml:space="preserve">CONVENIO DE COOPERACION UNIVERSIDAD DEL TOLIMA - RED ALMA MATER  </t>
  </si>
  <si>
    <t>FORMATO PARA REGISTRO Y CONTROL DE NOTAS</t>
  </si>
  <si>
    <t>PERIODO ACADÉMICO: 2012A</t>
  </si>
  <si>
    <t>CREAD BOGOTÁ</t>
  </si>
  <si>
    <t>Nombre del Programa:</t>
  </si>
  <si>
    <t>Semestre:</t>
  </si>
  <si>
    <t>Nombre del tutor(a):</t>
  </si>
  <si>
    <t>HAMMES R GARAVITO</t>
  </si>
  <si>
    <t>Nombre del Curso:</t>
  </si>
  <si>
    <t>Grupo:</t>
  </si>
  <si>
    <t>Código del Curso:</t>
  </si>
  <si>
    <t>Total estudiantes:</t>
  </si>
  <si>
    <t>Teléfono fijo:</t>
  </si>
  <si>
    <t>Celular:</t>
  </si>
  <si>
    <t>Sede:</t>
  </si>
  <si>
    <t>E-mail:</t>
  </si>
  <si>
    <t>HAMMESRGARAVITO@GMAIL.COM</t>
  </si>
  <si>
    <t>No.</t>
  </si>
  <si>
    <t>CÓDIGO ESTUDIANTIL</t>
  </si>
  <si>
    <t>APELLIDOS Y NOMBRES COMPLETOS</t>
  </si>
  <si>
    <t>EVALUACIÓN PERMANENTE</t>
  </si>
  <si>
    <t>C1</t>
  </si>
  <si>
    <t>En caso de perder el 100%</t>
  </si>
  <si>
    <t>100% Def.= (100%+C2)/2</t>
  </si>
  <si>
    <t>Reporte de Novedad o Estudiante 100%</t>
  </si>
  <si>
    <t>C2</t>
  </si>
  <si>
    <t>Observaciones:</t>
  </si>
  <si>
    <t>Firma y Cédula</t>
  </si>
  <si>
    <t xml:space="preserve">AMADO GUZMAN VIVIANA ALICIA </t>
  </si>
  <si>
    <t xml:space="preserve">BALSERO ANZOLA BRYAN ALFONSO </t>
  </si>
  <si>
    <t xml:space="preserve">BARRERO SIERRA WILLIAM HERNAN </t>
  </si>
  <si>
    <t xml:space="preserve">BARRETO DIAZ ASTRID </t>
  </si>
  <si>
    <t xml:space="preserve">BOHORQUEZ MEJIA LUCELIS </t>
  </si>
  <si>
    <t xml:space="preserve"> BOHORQUEZ PERILLA NIDIA AMPARO </t>
  </si>
  <si>
    <t xml:space="preserve">CASTILLO LOPEZ ZULY ELIBETH </t>
  </si>
  <si>
    <t xml:space="preserve">CASTRO SARMIENTO CAROLINA </t>
  </si>
  <si>
    <t xml:space="preserve">FRANCO RODRIGUEZ KAREN YURANY </t>
  </si>
  <si>
    <t xml:space="preserve">LOPEZ CASALLAS AIDA MARCELA </t>
  </si>
  <si>
    <t xml:space="preserve"> MALDONADO ORTIZ ADRIANA MARIA </t>
  </si>
  <si>
    <t xml:space="preserve">ÑUNGO SANCHEZ JAIR </t>
  </si>
  <si>
    <t xml:space="preserve">RENGIFO IBARGUEN SANDRA MILENA </t>
  </si>
  <si>
    <t>RODRIGUEZ SANCHEZ ASTRID CONSTANZA</t>
  </si>
  <si>
    <t xml:space="preserve">ROJAS BERMUDEZ ALEXIS </t>
  </si>
  <si>
    <t xml:space="preserve">ROSERO JIMENEZ MARIA CRISTINA </t>
  </si>
  <si>
    <t>SESQUILE RUBIO LUZ MERY</t>
  </si>
  <si>
    <t>0503613-ELECTIVA</t>
  </si>
  <si>
    <t>Licenciatura Ciencias Naturales y</t>
  </si>
  <si>
    <t xml:space="preserve"> ACOSTA IBAÑEZ JAIRO ALONSO </t>
  </si>
  <si>
    <t xml:space="preserve"> ALVARADO VARELA JAIME ERNESTO </t>
  </si>
  <si>
    <t xml:space="preserve"> ALZATE RAMIREZ JEISSON </t>
  </si>
  <si>
    <t xml:space="preserve"> BARRERO CORTES JONATHAN </t>
  </si>
  <si>
    <t xml:space="preserve"> BENAVIDES ORTEGA SANDRA PATRICIA </t>
  </si>
  <si>
    <t xml:space="preserve"> BOHORQUEZ PAEZ LIGIA TATIANA </t>
  </si>
  <si>
    <t xml:space="preserve"> BUITRAGO RIOS JHULIANA MARCELA </t>
  </si>
  <si>
    <t xml:space="preserve"> CAMELO RICO CATALINA </t>
  </si>
  <si>
    <t xml:space="preserve">CAÑAS MARTINEZ CAROL TATIANA </t>
  </si>
  <si>
    <t xml:space="preserve"> CHARRIS YANCE EDGAR ENRIQUE </t>
  </si>
  <si>
    <t xml:space="preserve"> CIFUENTES GONZALEZ CLAUDIA PATRICIA </t>
  </si>
  <si>
    <t xml:space="preserve"> COLIMBA VARGAS INGRIT BIBIANA </t>
  </si>
  <si>
    <t xml:space="preserve"> CUERVO NIÑO EDWIN ALBERTO </t>
  </si>
  <si>
    <t xml:space="preserve"> DIAZ ELIZABETH </t>
  </si>
  <si>
    <t xml:space="preserve"> DIAZ NAVARRO RUTH BRIGITTE </t>
  </si>
  <si>
    <t xml:space="preserve"> DUARTE VELA ANA MIREYA </t>
  </si>
  <si>
    <t xml:space="preserve"> ESLAVA ENRIQUEZ MAGDA LILIANA </t>
  </si>
  <si>
    <t xml:space="preserve"> ESPEJO RODRIGUEZ CRISTIAN CAMILO </t>
  </si>
  <si>
    <t xml:space="preserve"> ESPINOSA VANEGAS JOSE ALDEMAR </t>
  </si>
  <si>
    <t xml:space="preserve"> GALVIS SANABRIA NANCY JULIETH </t>
  </si>
  <si>
    <t xml:space="preserve"> GAONA OCHOA YURI JASMIN </t>
  </si>
  <si>
    <t xml:space="preserve"> GOMEZ PULIDO LEIDY ELIZABETH </t>
  </si>
  <si>
    <t xml:space="preserve"> GUERRERO ACERO CLAUDIA PATRICIA </t>
  </si>
  <si>
    <t xml:space="preserve"> GUERRERO FERNANDEZ LUZ DARY </t>
  </si>
  <si>
    <t xml:space="preserve"> GUERRERO PANTOJA ANGELA MARIA </t>
  </si>
  <si>
    <t xml:space="preserve"> GUEVARA VELASQUEZ YINNA ALEXANDRA </t>
  </si>
  <si>
    <t xml:space="preserve"> HERNANDEZ CUBILLOS ZORAIDA MILENA </t>
  </si>
  <si>
    <t>0703239-BIOLOGIA</t>
  </si>
  <si>
    <t>Regencia en Farmacia</t>
  </si>
  <si>
    <t xml:space="preserve"> RODRIGUEZ LARA JENNY ALEXANDRA </t>
  </si>
  <si>
    <t>SANCHEZ RINCON EDISON</t>
  </si>
  <si>
    <t xml:space="preserve"> SASTOQUE GUACANEME AZUCENA </t>
  </si>
  <si>
    <t xml:space="preserve"> SOLER CUERVO BRYAM SMITH </t>
  </si>
  <si>
    <t xml:space="preserve"> UÑATE RUIZ LUZ ELENA</t>
  </si>
  <si>
    <t xml:space="preserve"> CONTRERAS CAMACHO DAIRON ANDRES </t>
  </si>
  <si>
    <t xml:space="preserve"> CUINTACO REINA SANDRA YINETH </t>
  </si>
  <si>
    <t>0703229-</t>
  </si>
  <si>
    <t>DINAMICA DEL ECOSISTEMA TERRESTRE Y ACUATICO</t>
  </si>
  <si>
    <t>Licenciatura Ciencias Naturales</t>
  </si>
  <si>
    <t xml:space="preserve"> ANZOLA MAHECHA AZULITH </t>
  </si>
  <si>
    <t xml:space="preserve"> ARIZA OVALLE YENY PAOLA </t>
  </si>
  <si>
    <t xml:space="preserve"> BAUTISTA MARTINEZ ANGELA VICTORIA </t>
  </si>
  <si>
    <t xml:space="preserve"> BEJARANO ALVARADO DIANA MARCELA </t>
  </si>
  <si>
    <t xml:space="preserve"> BERRIOS VELOSA DINEIDA </t>
  </si>
  <si>
    <t xml:space="preserve">BLANCA MATILDE MURILLO VEGA </t>
  </si>
  <si>
    <t xml:space="preserve"> CARVAJAL AVELLANEDA YADIRA DELPILAR</t>
  </si>
  <si>
    <t xml:space="preserve"> CASTRILLON GARCIA NORELY </t>
  </si>
  <si>
    <t xml:space="preserve"> CRUZ CAIPA LEIDY ANDREA </t>
  </si>
  <si>
    <t xml:space="preserve"> GALVIS TORRES OSCAR LEOPOLDO </t>
  </si>
  <si>
    <t xml:space="preserve">GOMEZ BELLO YEYMI MABEL </t>
  </si>
  <si>
    <t xml:space="preserve"> LOPEZ RODRIGUEZ JAIRO </t>
  </si>
  <si>
    <t xml:space="preserve"> LOZANO TUNJANO LUZ DEISY </t>
  </si>
  <si>
    <t xml:space="preserve"> MARTINEZ PUENTES YULI TATIANA </t>
  </si>
  <si>
    <t xml:space="preserve"> MASMELA PACHON JENNY PAOLA </t>
  </si>
  <si>
    <t xml:space="preserve"> NOMEZQUE JOYA MARIA DEL PILAR </t>
  </si>
  <si>
    <t xml:space="preserve"> ORTEGA BENAVIDEZ ENITH YISELI </t>
  </si>
  <si>
    <t xml:space="preserve">PARRADO HERNANDÉZ MARIA INELDA </t>
  </si>
  <si>
    <t xml:space="preserve"> PERDOMO MORALES NINI JOHANNA </t>
  </si>
  <si>
    <t xml:space="preserve"> PINILLLA PUENTES PAOLA MAYERLI </t>
  </si>
  <si>
    <t xml:space="preserve"> ROMERO MARIN MARIA NELA </t>
  </si>
  <si>
    <t xml:space="preserve"> SUAREZ TAMARA ALIX ADRIANA </t>
  </si>
  <si>
    <t xml:space="preserve"> VARON AGUIRRE DIANA SOFIA</t>
  </si>
  <si>
    <t>PENSAMIENTO Y ACCION PARA APRENDIZAJE CIENTIFICO</t>
  </si>
  <si>
    <t>1101455-</t>
  </si>
  <si>
    <t xml:space="preserve"> ACOSTA PARDO MAGDA YESENIA </t>
  </si>
  <si>
    <t xml:space="preserve"> ACOSTA PEREZ OSMAN DEL CRISTO </t>
  </si>
  <si>
    <t xml:space="preserve"> CALDERON RUBIO JEIMY MARCELA </t>
  </si>
  <si>
    <t xml:space="preserve"> CARDENAS ALVAREZ NANCY YOLANDA </t>
  </si>
  <si>
    <t xml:space="preserve"> CUBIDES VANEGAS CHRISS MAYERLY </t>
  </si>
  <si>
    <t xml:space="preserve"> GAMEZ CUCHIGAY LEIDY VIVIANA </t>
  </si>
  <si>
    <t xml:space="preserve"> GONZALES HERNANDEZ ERIKA JULIETH </t>
  </si>
  <si>
    <t xml:space="preserve"> GONZALEZ MAESTRE CATTHERIN CECILIA</t>
  </si>
  <si>
    <t xml:space="preserve"> GUERRA RAMIREZ BRYAN MAURICIO </t>
  </si>
  <si>
    <t xml:space="preserve"> GUERRERO GUTIERREZ LUIS FREDY </t>
  </si>
  <si>
    <t xml:space="preserve"> HERNANDEZ GOMEZ JENNY PAOLA </t>
  </si>
  <si>
    <t xml:space="preserve"> HORMAZA FERNANDEZ MARTHA JEANET </t>
  </si>
  <si>
    <t xml:space="preserve"> JIMENEZ HERNANDEZ LADY MAYERLI </t>
  </si>
  <si>
    <t xml:space="preserve">LOPEZ BARRERA SANDRA PATRICIA </t>
  </si>
  <si>
    <t xml:space="preserve"> MARTINEZ SANDRA MARCELA </t>
  </si>
  <si>
    <t xml:space="preserve"> MONTEJO CASTILLO SORAIDA LIZETH </t>
  </si>
  <si>
    <t xml:space="preserve"> NOMESQUE HORTA INGRID JULIETH </t>
  </si>
  <si>
    <t xml:space="preserve"> NOVOA JIMENEZ MONICA TATIANA </t>
  </si>
  <si>
    <t xml:space="preserve"> PIZA BARRIOS LISETH YAMILE </t>
  </si>
  <si>
    <t xml:space="preserve"> RAMÍREZ SANA ALEXANDRA </t>
  </si>
  <si>
    <t xml:space="preserve"> RIVERA JAIME SANDRA PATRICIA </t>
  </si>
  <si>
    <t xml:space="preserve"> SERRANO HERRERA MIRIAN LETICIA </t>
  </si>
  <si>
    <t xml:space="preserve"> TAUTIVA GAMBA ANGELA MARIA </t>
  </si>
  <si>
    <t xml:space="preserve"> TOLE TIQUE ANGIE PAOLA </t>
  </si>
  <si>
    <t xml:space="preserve"> TORRES TOSCANO EMILCE </t>
  </si>
  <si>
    <t xml:space="preserve"> VALDEZ CARO DIEGO FERNANDO </t>
  </si>
  <si>
    <t xml:space="preserve"> ZUBIETA RAMIREZ GISSELE JAZMIN</t>
  </si>
  <si>
    <t>UNIVERSIDAD    DEL     TOLIMA     IDEAD    CREAD    BOGOTA</t>
  </si>
  <si>
    <t xml:space="preserve">SUS NOTAS HASTA EL DIA </t>
  </si>
  <si>
    <t>HAMMES  R   GARAVITO  S</t>
  </si>
  <si>
    <t>pensamiento</t>
  </si>
  <si>
    <t>CRITERIOS    DE  EVALUACION    PORTAFOLIO</t>
  </si>
  <si>
    <t>EJ=EJERCICIOS</t>
  </si>
  <si>
    <t>A= Asistencia</t>
  </si>
  <si>
    <t>M=Mapa Conceptual</t>
  </si>
  <si>
    <t>COMPORTAMIENTO</t>
  </si>
  <si>
    <t>60% TUTORIAS</t>
  </si>
  <si>
    <t>Mapas</t>
  </si>
  <si>
    <t>EJR</t>
  </si>
  <si>
    <t>Controles</t>
  </si>
  <si>
    <t>T. Tutorial</t>
  </si>
  <si>
    <t>R Videos</t>
  </si>
  <si>
    <t>Laboratorios</t>
  </si>
  <si>
    <t xml:space="preserve">Nombres   /   </t>
  </si>
  <si>
    <t>AS</t>
  </si>
  <si>
    <t>c1</t>
  </si>
  <si>
    <t>DEF</t>
  </si>
  <si>
    <t>EXP</t>
  </si>
  <si>
    <t>total</t>
  </si>
  <si>
    <t>Total</t>
  </si>
  <si>
    <t>Fulanito Tal Cual Prueba</t>
  </si>
  <si>
    <t>g</t>
  </si>
  <si>
    <t>AVILA ANA</t>
  </si>
  <si>
    <t>ENSAYO</t>
  </si>
  <si>
    <t>Preguntas Genradoras</t>
  </si>
  <si>
    <t>def</t>
  </si>
  <si>
    <t>Preguntas Generad</t>
  </si>
  <si>
    <t>def+AK8:AP30</t>
  </si>
  <si>
    <t>obs</t>
  </si>
  <si>
    <t>real</t>
  </si>
  <si>
    <t>clase</t>
  </si>
  <si>
    <t>foro</t>
  </si>
  <si>
    <t>GUACANEME GONZALEZ CAROLINA</t>
  </si>
  <si>
    <t>OK</t>
  </si>
  <si>
    <t>OLIVERA SANDOVAL FERNANDA</t>
  </si>
  <si>
    <t>Ensayo</t>
  </si>
  <si>
    <t xml:space="preserve">CERON UNI MANUEL FELIPE </t>
  </si>
  <si>
    <t>LOPEZ LUISA</t>
  </si>
  <si>
    <t>PREGUNTAS</t>
  </si>
  <si>
    <t>VALENCIA MENDEZ JEIMMY ALEJANDRA</t>
  </si>
  <si>
    <t xml:space="preserve">FRANCO CASTAÑEDA LIDA YAZMIN </t>
  </si>
  <si>
    <t>OLIVERA ERIKA FERNANDA</t>
  </si>
  <si>
    <t>.84650902013</t>
  </si>
  <si>
    <t>def+AK7:AK26</t>
  </si>
  <si>
    <t>D60</t>
  </si>
  <si>
    <t>d60</t>
  </si>
  <si>
    <t>AVILA LOZANO ANA MARIA</t>
  </si>
  <si>
    <t> 083450042010</t>
  </si>
  <si>
    <t>LOPEZ LUISA FERNADA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</si>
</sst>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00"/>
    <numFmt numFmtId="173" formatCode="00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00000000000"/>
    <numFmt numFmtId="180" formatCode="0.00000"/>
    <numFmt numFmtId="181" formatCode="0.000000"/>
    <numFmt numFmtId="182" formatCode="0.0000"/>
    <numFmt numFmtId="183" formatCode="0.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Verdana"/>
      <family val="2"/>
    </font>
    <font>
      <sz val="11"/>
      <color indexed="8"/>
      <name val="Verdana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7"/>
      <color indexed="8"/>
      <name val="Arial"/>
      <family val="2"/>
    </font>
    <font>
      <b/>
      <sz val="22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12"/>
      <color indexed="10"/>
      <name val="Calibri"/>
      <family val="2"/>
    </font>
    <font>
      <b/>
      <sz val="14"/>
      <color indexed="17"/>
      <name val="Calibri"/>
      <family val="2"/>
    </font>
    <font>
      <sz val="10"/>
      <color indexed="8"/>
      <name val="Verdana"/>
      <family val="2"/>
    </font>
    <font>
      <sz val="12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8"/>
      <color theme="1"/>
      <name val="Verdana"/>
      <family val="2"/>
    </font>
    <font>
      <sz val="11"/>
      <color theme="1"/>
      <name val="Verdana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7"/>
      <color theme="1"/>
      <name val="Arial"/>
      <family val="2"/>
    </font>
    <font>
      <b/>
      <sz val="22"/>
      <color rgb="FFFF0000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7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</font>
    <font>
      <sz val="10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/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2" fillId="0" borderId="8" applyNumberFormat="0" applyFill="0" applyAlignment="0" applyProtection="0"/>
    <xf numFmtId="0" fontId="74" fillId="0" borderId="9" applyNumberFormat="0" applyFill="0" applyAlignment="0" applyProtection="0"/>
  </cellStyleXfs>
  <cellXfs count="6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5" fillId="0" borderId="1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0" xfId="0" applyFont="1" applyBorder="1" applyAlignment="1">
      <alignment horizontal="right"/>
    </xf>
    <xf numFmtId="0" fontId="75" fillId="0" borderId="13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11" xfId="0" applyFont="1" applyBorder="1" applyAlignment="1">
      <alignment/>
    </xf>
    <xf numFmtId="0" fontId="77" fillId="0" borderId="12" xfId="0" applyFont="1" applyBorder="1" applyAlignment="1">
      <alignment horizontal="left"/>
    </xf>
    <xf numFmtId="3" fontId="75" fillId="0" borderId="11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75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3" fontId="75" fillId="0" borderId="16" xfId="0" applyNumberFormat="1" applyFont="1" applyBorder="1" applyAlignment="1" quotePrefix="1">
      <alignment horizontal="center"/>
    </xf>
    <xf numFmtId="173" fontId="75" fillId="0" borderId="20" xfId="0" applyNumberFormat="1" applyFont="1" applyBorder="1" applyAlignment="1">
      <alignment horizontal="center"/>
    </xf>
    <xf numFmtId="0" fontId="77" fillId="0" borderId="21" xfId="0" applyFont="1" applyBorder="1" applyAlignment="1">
      <alignment horizontal="center" vertical="center"/>
    </xf>
    <xf numFmtId="0" fontId="77" fillId="0" borderId="16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/>
    </xf>
    <xf numFmtId="0" fontId="75" fillId="0" borderId="16" xfId="0" applyFont="1" applyBorder="1" applyAlignment="1">
      <alignment/>
    </xf>
    <xf numFmtId="174" fontId="75" fillId="0" borderId="20" xfId="0" applyNumberFormat="1" applyFont="1" applyFill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5" fillId="0" borderId="17" xfId="0" applyFont="1" applyBorder="1" applyAlignment="1">
      <alignment/>
    </xf>
    <xf numFmtId="174" fontId="75" fillId="0" borderId="23" xfId="0" applyNumberFormat="1" applyFont="1" applyFill="1" applyBorder="1" applyAlignment="1">
      <alignment horizontal="center"/>
    </xf>
    <xf numFmtId="0" fontId="75" fillId="0" borderId="0" xfId="0" applyFont="1" applyBorder="1" applyAlignment="1">
      <alignment vertical="top" wrapText="1"/>
    </xf>
    <xf numFmtId="0" fontId="75" fillId="0" borderId="11" xfId="0" applyFont="1" applyBorder="1" applyAlignment="1">
      <alignment vertical="top" wrapText="1"/>
    </xf>
    <xf numFmtId="0" fontId="77" fillId="0" borderId="0" xfId="0" applyFont="1" applyBorder="1" applyAlignment="1">
      <alignment wrapText="1"/>
    </xf>
    <xf numFmtId="0" fontId="77" fillId="0" borderId="11" xfId="0" applyFont="1" applyBorder="1" applyAlignment="1">
      <alignment wrapText="1"/>
    </xf>
    <xf numFmtId="0" fontId="77" fillId="0" borderId="10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1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24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5" fillId="0" borderId="12" xfId="0" applyFont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78" fillId="0" borderId="16" xfId="0" applyFont="1" applyBorder="1" applyAlignment="1">
      <alignment horizontal="center"/>
    </xf>
    <xf numFmtId="174" fontId="78" fillId="0" borderId="20" xfId="0" applyNumberFormat="1" applyFont="1" applyFill="1" applyBorder="1" applyAlignment="1">
      <alignment horizontal="center"/>
    </xf>
    <xf numFmtId="0" fontId="79" fillId="0" borderId="0" xfId="0" applyFont="1" applyAlignment="1" applyProtection="1">
      <alignment horizontal="centerContinuous" vertical="center" wrapText="1"/>
      <protection/>
    </xf>
    <xf numFmtId="0" fontId="80" fillId="0" borderId="0" xfId="0" applyFont="1" applyAlignment="1" applyProtection="1">
      <alignment horizontal="centerContinuous"/>
      <protection/>
    </xf>
    <xf numFmtId="0" fontId="80" fillId="0" borderId="0" xfId="0" applyFont="1" applyAlignment="1" applyProtection="1">
      <alignment/>
      <protection/>
    </xf>
    <xf numFmtId="0" fontId="79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81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80" fillId="0" borderId="16" xfId="0" applyFont="1" applyBorder="1" applyAlignment="1" applyProtection="1">
      <alignment horizontal="center" vertical="center" wrapText="1"/>
      <protection locked="0"/>
    </xf>
    <xf numFmtId="0" fontId="83" fillId="0" borderId="0" xfId="0" applyFont="1" applyBorder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0" fontId="83" fillId="0" borderId="0" xfId="0" applyFont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/>
      <protection/>
    </xf>
    <xf numFmtId="0" fontId="84" fillId="0" borderId="16" xfId="0" applyFont="1" applyBorder="1" applyAlignment="1" applyProtection="1">
      <alignment horizontal="center" vertical="center" wrapText="1"/>
      <protection locked="0"/>
    </xf>
    <xf numFmtId="172" fontId="83" fillId="0" borderId="16" xfId="0" applyNumberFormat="1" applyFont="1" applyBorder="1" applyAlignment="1" applyProtection="1">
      <alignment horizontal="center" vertical="center" wrapText="1"/>
      <protection locked="0"/>
    </xf>
    <xf numFmtId="0" fontId="83" fillId="0" borderId="16" xfId="0" applyFont="1" applyBorder="1" applyAlignment="1" applyProtection="1">
      <alignment horizontal="center"/>
      <protection locked="0"/>
    </xf>
    <xf numFmtId="0" fontId="82" fillId="0" borderId="16" xfId="0" applyFont="1" applyBorder="1" applyAlignment="1" applyProtection="1">
      <alignment horizontal="center"/>
      <protection locked="0"/>
    </xf>
    <xf numFmtId="0" fontId="82" fillId="0" borderId="0" xfId="0" applyFont="1" applyBorder="1" applyAlignment="1" applyProtection="1">
      <alignment horizontal="center"/>
      <protection/>
    </xf>
    <xf numFmtId="0" fontId="83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9" fontId="34" fillId="10" borderId="16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0" applyFont="1" applyAlignment="1" applyProtection="1">
      <alignment horizontal="center" vertical="center" wrapText="1"/>
      <protection/>
    </xf>
    <xf numFmtId="0" fontId="34" fillId="10" borderId="16" xfId="0" applyFont="1" applyFill="1" applyBorder="1" applyAlignment="1" applyProtection="1">
      <alignment horizontal="center" vertical="center"/>
      <protection/>
    </xf>
    <xf numFmtId="0" fontId="35" fillId="10" borderId="16" xfId="0" applyFont="1" applyFill="1" applyBorder="1" applyAlignment="1" applyProtection="1">
      <alignment horizontal="center" vertical="center" wrapText="1"/>
      <protection/>
    </xf>
    <xf numFmtId="0" fontId="84" fillId="0" borderId="0" xfId="0" applyFont="1" applyAlignment="1" applyProtection="1">
      <alignment/>
      <protection/>
    </xf>
    <xf numFmtId="0" fontId="80" fillId="0" borderId="18" xfId="0" applyFont="1" applyBorder="1" applyAlignment="1" applyProtection="1">
      <alignment horizontal="center" vertical="center" wrapText="1"/>
      <protection/>
    </xf>
    <xf numFmtId="0" fontId="85" fillId="33" borderId="16" xfId="0" applyFont="1" applyFill="1" applyBorder="1" applyAlignment="1">
      <alignment/>
    </xf>
    <xf numFmtId="0" fontId="85" fillId="33" borderId="25" xfId="0" applyFont="1" applyFill="1" applyBorder="1" applyAlignment="1">
      <alignment/>
    </xf>
    <xf numFmtId="174" fontId="80" fillId="0" borderId="16" xfId="0" applyNumberFormat="1" applyFont="1" applyFill="1" applyBorder="1" applyAlignment="1" applyProtection="1">
      <alignment horizontal="center"/>
      <protection locked="0"/>
    </xf>
    <xf numFmtId="174" fontId="80" fillId="0" borderId="18" xfId="0" applyNumberFormat="1" applyFont="1" applyBorder="1" applyAlignment="1" applyProtection="1">
      <alignment horizontal="center" vertical="center"/>
      <protection/>
    </xf>
    <xf numFmtId="174" fontId="80" fillId="0" borderId="16" xfId="0" applyNumberFormat="1" applyFont="1" applyBorder="1" applyAlignment="1" applyProtection="1">
      <alignment horizontal="center"/>
      <protection locked="0"/>
    </xf>
    <xf numFmtId="174" fontId="80" fillId="0" borderId="18" xfId="0" applyNumberFormat="1" applyFont="1" applyBorder="1" applyAlignment="1" applyProtection="1">
      <alignment horizontal="center" vertical="center" wrapText="1"/>
      <protection/>
    </xf>
    <xf numFmtId="174" fontId="80" fillId="0" borderId="18" xfId="0" applyNumberFormat="1" applyFont="1" applyBorder="1" applyAlignment="1" applyProtection="1">
      <alignment horizontal="center"/>
      <protection/>
    </xf>
    <xf numFmtId="174" fontId="80" fillId="0" borderId="18" xfId="0" applyNumberFormat="1" applyFont="1" applyBorder="1" applyAlignment="1" applyProtection="1">
      <alignment horizontal="center" vertical="center" wrapText="1"/>
      <protection locked="0"/>
    </xf>
    <xf numFmtId="49" fontId="80" fillId="0" borderId="16" xfId="0" applyNumberFormat="1" applyFont="1" applyBorder="1" applyAlignment="1" applyProtection="1">
      <alignment horizontal="center" vertical="center"/>
      <protection locked="0"/>
    </xf>
    <xf numFmtId="0" fontId="80" fillId="0" borderId="16" xfId="0" applyFont="1" applyBorder="1" applyAlignment="1" applyProtection="1">
      <alignment horizontal="center" vertical="center" wrapText="1"/>
      <protection/>
    </xf>
    <xf numFmtId="174" fontId="80" fillId="0" borderId="18" xfId="0" applyNumberFormat="1" applyFont="1" applyBorder="1" applyAlignment="1" applyProtection="1">
      <alignment horizontal="center" vertical="center"/>
      <protection locked="0"/>
    </xf>
    <xf numFmtId="174" fontId="80" fillId="33" borderId="16" xfId="0" applyNumberFormat="1" applyFont="1" applyFill="1" applyBorder="1" applyAlignment="1" applyProtection="1">
      <alignment horizontal="center"/>
      <protection locked="0"/>
    </xf>
    <xf numFmtId="174" fontId="80" fillId="33" borderId="18" xfId="0" applyNumberFormat="1" applyFont="1" applyFill="1" applyBorder="1" applyAlignment="1" applyProtection="1">
      <alignment horizontal="center" vertical="center"/>
      <protection locked="0"/>
    </xf>
    <xf numFmtId="174" fontId="80" fillId="33" borderId="18" xfId="0" applyNumberFormat="1" applyFont="1" applyFill="1" applyBorder="1" applyAlignment="1" applyProtection="1">
      <alignment horizontal="center" vertical="center"/>
      <protection/>
    </xf>
    <xf numFmtId="174" fontId="80" fillId="33" borderId="18" xfId="0" applyNumberFormat="1" applyFont="1" applyFill="1" applyBorder="1" applyAlignment="1" applyProtection="1">
      <alignment horizontal="center" vertical="center" wrapText="1"/>
      <protection/>
    </xf>
    <xf numFmtId="174" fontId="80" fillId="33" borderId="18" xfId="0" applyNumberFormat="1" applyFont="1" applyFill="1" applyBorder="1" applyAlignment="1" applyProtection="1">
      <alignment horizontal="center"/>
      <protection/>
    </xf>
    <xf numFmtId="174" fontId="8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80" fillId="33" borderId="16" xfId="0" applyNumberFormat="1" applyFont="1" applyFill="1" applyBorder="1" applyAlignment="1" applyProtection="1">
      <alignment horizontal="center" vertical="center"/>
      <protection locked="0"/>
    </xf>
    <xf numFmtId="0" fontId="80" fillId="33" borderId="0" xfId="0" applyFont="1" applyFill="1" applyAlignment="1" applyProtection="1">
      <alignment/>
      <protection/>
    </xf>
    <xf numFmtId="0" fontId="86" fillId="33" borderId="16" xfId="0" applyFont="1" applyFill="1" applyBorder="1" applyAlignment="1">
      <alignment/>
    </xf>
    <xf numFmtId="0" fontId="86" fillId="33" borderId="25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74" fillId="0" borderId="26" xfId="0" applyFont="1" applyFill="1" applyBorder="1" applyAlignment="1" applyProtection="1">
      <alignment vertical="center" wrapText="1"/>
      <protection locked="0"/>
    </xf>
    <xf numFmtId="0" fontId="74" fillId="0" borderId="0" xfId="0" applyFont="1" applyFill="1" applyBorder="1" applyAlignment="1" applyProtection="1">
      <alignment vertical="center" wrapText="1"/>
      <protection/>
    </xf>
    <xf numFmtId="0" fontId="85" fillId="0" borderId="0" xfId="0" applyFont="1" applyAlignment="1">
      <alignment vertical="center"/>
    </xf>
    <xf numFmtId="0" fontId="85" fillId="0" borderId="16" xfId="0" applyFont="1" applyBorder="1" applyAlignment="1">
      <alignment vertical="center"/>
    </xf>
    <xf numFmtId="0" fontId="0" fillId="0" borderId="16" xfId="0" applyBorder="1" applyAlignment="1" applyProtection="1">
      <alignment/>
      <protection/>
    </xf>
    <xf numFmtId="0" fontId="85" fillId="0" borderId="27" xfId="0" applyFont="1" applyBorder="1" applyAlignment="1">
      <alignment vertical="center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87" fillId="33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88" fillId="33" borderId="0" xfId="0" applyFont="1" applyFill="1" applyAlignment="1">
      <alignment/>
    </xf>
    <xf numFmtId="0" fontId="0" fillId="33" borderId="16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4" xfId="0" applyFill="1" applyBorder="1" applyAlignment="1">
      <alignment/>
    </xf>
    <xf numFmtId="0" fontId="80" fillId="33" borderId="21" xfId="0" applyFont="1" applyFill="1" applyBorder="1" applyAlignment="1">
      <alignment/>
    </xf>
    <xf numFmtId="0" fontId="80" fillId="33" borderId="16" xfId="0" applyFont="1" applyFill="1" applyBorder="1" applyAlignment="1">
      <alignment/>
    </xf>
    <xf numFmtId="0" fontId="80" fillId="33" borderId="25" xfId="0" applyFont="1" applyFill="1" applyBorder="1" applyAlignment="1">
      <alignment/>
    </xf>
    <xf numFmtId="0" fontId="80" fillId="33" borderId="28" xfId="0" applyFont="1" applyFill="1" applyBorder="1" applyAlignment="1">
      <alignment/>
    </xf>
    <xf numFmtId="9" fontId="0" fillId="33" borderId="16" xfId="0" applyNumberForma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80" fillId="33" borderId="21" xfId="0" applyFont="1" applyFill="1" applyBorder="1" applyAlignment="1">
      <alignment horizontal="center"/>
    </xf>
    <xf numFmtId="0" fontId="74" fillId="33" borderId="0" xfId="0" applyFont="1" applyFill="1" applyAlignment="1">
      <alignment/>
    </xf>
    <xf numFmtId="179" fontId="80" fillId="33" borderId="18" xfId="0" applyNumberFormat="1" applyFont="1" applyFill="1" applyBorder="1" applyAlignment="1" applyProtection="1">
      <alignment horizontal="center"/>
      <protection locked="0"/>
    </xf>
    <xf numFmtId="179" fontId="80" fillId="33" borderId="16" xfId="0" applyNumberFormat="1" applyFont="1" applyFill="1" applyBorder="1" applyAlignment="1" applyProtection="1">
      <alignment horizontal="center"/>
      <protection locked="0"/>
    </xf>
    <xf numFmtId="0" fontId="0" fillId="33" borderId="27" xfId="0" applyFill="1" applyBorder="1" applyAlignment="1">
      <alignment/>
    </xf>
    <xf numFmtId="0" fontId="80" fillId="33" borderId="27" xfId="0" applyFont="1" applyFill="1" applyBorder="1" applyAlignment="1">
      <alignment/>
    </xf>
    <xf numFmtId="0" fontId="74" fillId="33" borderId="30" xfId="0" applyFont="1" applyFill="1" applyBorder="1" applyAlignment="1">
      <alignment/>
    </xf>
    <xf numFmtId="0" fontId="74" fillId="33" borderId="31" xfId="0" applyFont="1" applyFill="1" applyBorder="1" applyAlignment="1">
      <alignment/>
    </xf>
    <xf numFmtId="0" fontId="89" fillId="33" borderId="32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28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80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80" fillId="33" borderId="37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0" xfId="0" applyFill="1" applyBorder="1" applyAlignment="1">
      <alignment/>
    </xf>
    <xf numFmtId="0" fontId="80" fillId="33" borderId="35" xfId="0" applyFont="1" applyFill="1" applyBorder="1" applyAlignment="1">
      <alignment/>
    </xf>
    <xf numFmtId="0" fontId="0" fillId="33" borderId="39" xfId="0" applyFill="1" applyBorder="1" applyAlignment="1">
      <alignment/>
    </xf>
    <xf numFmtId="0" fontId="90" fillId="33" borderId="16" xfId="0" applyFont="1" applyFill="1" applyBorder="1" applyAlignment="1">
      <alignment/>
    </xf>
    <xf numFmtId="0" fontId="90" fillId="33" borderId="25" xfId="0" applyFont="1" applyFill="1" applyBorder="1" applyAlignment="1">
      <alignment/>
    </xf>
    <xf numFmtId="0" fontId="90" fillId="33" borderId="27" xfId="0" applyFont="1" applyFill="1" applyBorder="1" applyAlignment="1">
      <alignment/>
    </xf>
    <xf numFmtId="0" fontId="90" fillId="33" borderId="21" xfId="0" applyFont="1" applyFill="1" applyBorder="1" applyAlignment="1">
      <alignment/>
    </xf>
    <xf numFmtId="0" fontId="90" fillId="33" borderId="28" xfId="0" applyFont="1" applyFill="1" applyBorder="1" applyAlignment="1">
      <alignment/>
    </xf>
    <xf numFmtId="0" fontId="90" fillId="33" borderId="36" xfId="0" applyFont="1" applyFill="1" applyBorder="1" applyAlignment="1">
      <alignment/>
    </xf>
    <xf numFmtId="0" fontId="69" fillId="33" borderId="28" xfId="0" applyFont="1" applyFill="1" applyBorder="1" applyAlignment="1">
      <alignment/>
    </xf>
    <xf numFmtId="0" fontId="69" fillId="33" borderId="16" xfId="0" applyFont="1" applyFill="1" applyBorder="1" applyAlignment="1">
      <alignment/>
    </xf>
    <xf numFmtId="0" fontId="69" fillId="33" borderId="25" xfId="0" applyFont="1" applyFill="1" applyBorder="1" applyAlignment="1">
      <alignment/>
    </xf>
    <xf numFmtId="0" fontId="69" fillId="33" borderId="36" xfId="0" applyFont="1" applyFill="1" applyBorder="1" applyAlignment="1">
      <alignment/>
    </xf>
    <xf numFmtId="174" fontId="89" fillId="33" borderId="32" xfId="0" applyNumberFormat="1" applyFont="1" applyFill="1" applyBorder="1" applyAlignment="1">
      <alignment/>
    </xf>
    <xf numFmtId="179" fontId="90" fillId="33" borderId="16" xfId="0" applyNumberFormat="1" applyFont="1" applyFill="1" applyBorder="1" applyAlignment="1" applyProtection="1">
      <alignment horizontal="center"/>
      <protection locked="0"/>
    </xf>
    <xf numFmtId="0" fontId="91" fillId="33" borderId="18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79" fontId="80" fillId="33" borderId="40" xfId="0" applyNumberFormat="1" applyFont="1" applyFill="1" applyBorder="1" applyAlignment="1" applyProtection="1">
      <alignment horizontal="center"/>
      <protection locked="0"/>
    </xf>
    <xf numFmtId="0" fontId="87" fillId="33" borderId="41" xfId="0" applyFont="1" applyFill="1" applyBorder="1" applyAlignment="1">
      <alignment horizontal="center"/>
    </xf>
    <xf numFmtId="0" fontId="92" fillId="33" borderId="16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80" fillId="33" borderId="42" xfId="0" applyFont="1" applyFill="1" applyBorder="1" applyAlignment="1">
      <alignment/>
    </xf>
    <xf numFmtId="0" fontId="90" fillId="33" borderId="42" xfId="0" applyFont="1" applyFill="1" applyBorder="1" applyAlignment="1">
      <alignment/>
    </xf>
    <xf numFmtId="0" fontId="0" fillId="0" borderId="16" xfId="0" applyBorder="1" applyAlignment="1">
      <alignment/>
    </xf>
    <xf numFmtId="0" fontId="0" fillId="39" borderId="0" xfId="0" applyFill="1" applyAlignment="1">
      <alignment/>
    </xf>
    <xf numFmtId="179" fontId="80" fillId="39" borderId="16" xfId="0" applyNumberFormat="1" applyFont="1" applyFill="1" applyBorder="1" applyAlignment="1" applyProtection="1">
      <alignment horizontal="center"/>
      <protection locked="0"/>
    </xf>
    <xf numFmtId="0" fontId="85" fillId="39" borderId="16" xfId="0" applyFont="1" applyFill="1" applyBorder="1" applyAlignment="1">
      <alignment vertical="center"/>
    </xf>
    <xf numFmtId="0" fontId="87" fillId="39" borderId="18" xfId="0" applyFont="1" applyFill="1" applyBorder="1" applyAlignment="1">
      <alignment horizontal="center"/>
    </xf>
    <xf numFmtId="0" fontId="80" fillId="39" borderId="16" xfId="0" applyFont="1" applyFill="1" applyBorder="1" applyAlignment="1">
      <alignment/>
    </xf>
    <xf numFmtId="0" fontId="80" fillId="39" borderId="25" xfId="0" applyFont="1" applyFill="1" applyBorder="1" applyAlignment="1">
      <alignment/>
    </xf>
    <xf numFmtId="0" fontId="80" fillId="39" borderId="27" xfId="0" applyFont="1" applyFill="1" applyBorder="1" applyAlignment="1">
      <alignment/>
    </xf>
    <xf numFmtId="0" fontId="80" fillId="39" borderId="21" xfId="0" applyFont="1" applyFill="1" applyBorder="1" applyAlignment="1">
      <alignment/>
    </xf>
    <xf numFmtId="0" fontId="80" fillId="39" borderId="28" xfId="0" applyFont="1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25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2" xfId="0" applyFill="1" applyBorder="1" applyAlignment="1">
      <alignment/>
    </xf>
    <xf numFmtId="0" fontId="69" fillId="16" borderId="0" xfId="0" applyFont="1" applyFill="1" applyAlignment="1">
      <alignment/>
    </xf>
    <xf numFmtId="179" fontId="90" fillId="16" borderId="16" xfId="0" applyNumberFormat="1" applyFont="1" applyFill="1" applyBorder="1" applyAlignment="1" applyProtection="1">
      <alignment horizontal="center"/>
      <protection locked="0"/>
    </xf>
    <xf numFmtId="0" fontId="85" fillId="16" borderId="16" xfId="0" applyFont="1" applyFill="1" applyBorder="1" applyAlignment="1">
      <alignment vertical="center"/>
    </xf>
    <xf numFmtId="0" fontId="91" fillId="16" borderId="18" xfId="0" applyFont="1" applyFill="1" applyBorder="1" applyAlignment="1">
      <alignment horizontal="center"/>
    </xf>
    <xf numFmtId="0" fontId="90" fillId="16" borderId="16" xfId="0" applyFont="1" applyFill="1" applyBorder="1" applyAlignment="1">
      <alignment/>
    </xf>
    <xf numFmtId="0" fontId="90" fillId="16" borderId="25" xfId="0" applyFont="1" applyFill="1" applyBorder="1" applyAlignment="1">
      <alignment/>
    </xf>
    <xf numFmtId="0" fontId="90" fillId="16" borderId="27" xfId="0" applyFont="1" applyFill="1" applyBorder="1" applyAlignment="1">
      <alignment/>
    </xf>
    <xf numFmtId="0" fontId="90" fillId="16" borderId="21" xfId="0" applyFont="1" applyFill="1" applyBorder="1" applyAlignment="1">
      <alignment/>
    </xf>
    <xf numFmtId="0" fontId="90" fillId="16" borderId="28" xfId="0" applyFont="1" applyFill="1" applyBorder="1" applyAlignment="1">
      <alignment/>
    </xf>
    <xf numFmtId="0" fontId="69" fillId="16" borderId="16" xfId="0" applyFont="1" applyFill="1" applyBorder="1" applyAlignment="1">
      <alignment/>
    </xf>
    <xf numFmtId="0" fontId="69" fillId="16" borderId="25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0" xfId="0" applyFill="1" applyAlignment="1">
      <alignment/>
    </xf>
    <xf numFmtId="0" fontId="85" fillId="17" borderId="16" xfId="0" applyFont="1" applyFill="1" applyBorder="1" applyAlignment="1">
      <alignment vertical="center"/>
    </xf>
    <xf numFmtId="0" fontId="90" fillId="17" borderId="16" xfId="0" applyFont="1" applyFill="1" applyBorder="1" applyAlignment="1">
      <alignment/>
    </xf>
    <xf numFmtId="0" fontId="90" fillId="17" borderId="25" xfId="0" applyFont="1" applyFill="1" applyBorder="1" applyAlignment="1">
      <alignment/>
    </xf>
    <xf numFmtId="0" fontId="90" fillId="17" borderId="27" xfId="0" applyFont="1" applyFill="1" applyBorder="1" applyAlignment="1">
      <alignment/>
    </xf>
    <xf numFmtId="0" fontId="90" fillId="17" borderId="21" xfId="0" applyFont="1" applyFill="1" applyBorder="1" applyAlignment="1">
      <alignment/>
    </xf>
    <xf numFmtId="0" fontId="90" fillId="17" borderId="28" xfId="0" applyFont="1" applyFill="1" applyBorder="1" applyAlignment="1">
      <alignment/>
    </xf>
    <xf numFmtId="0" fontId="69" fillId="17" borderId="16" xfId="0" applyFont="1" applyFill="1" applyBorder="1" applyAlignment="1">
      <alignment/>
    </xf>
    <xf numFmtId="0" fontId="69" fillId="17" borderId="25" xfId="0" applyFont="1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0" xfId="0" applyFill="1" applyAlignment="1">
      <alignment/>
    </xf>
    <xf numFmtId="0" fontId="80" fillId="17" borderId="16" xfId="0" applyFont="1" applyFill="1" applyBorder="1" applyAlignment="1">
      <alignment/>
    </xf>
    <xf numFmtId="0" fontId="80" fillId="17" borderId="25" xfId="0" applyFont="1" applyFill="1" applyBorder="1" applyAlignment="1">
      <alignment/>
    </xf>
    <xf numFmtId="0" fontId="80" fillId="17" borderId="27" xfId="0" applyFont="1" applyFill="1" applyBorder="1" applyAlignment="1">
      <alignment/>
    </xf>
    <xf numFmtId="0" fontId="80" fillId="17" borderId="21" xfId="0" applyFont="1" applyFill="1" applyBorder="1" applyAlignment="1">
      <alignment/>
    </xf>
    <xf numFmtId="0" fontId="80" fillId="17" borderId="28" xfId="0" applyFont="1" applyFill="1" applyBorder="1" applyAlignment="1">
      <alignment/>
    </xf>
    <xf numFmtId="0" fontId="0" fillId="17" borderId="25" xfId="0" applyFill="1" applyBorder="1" applyAlignment="1">
      <alignment/>
    </xf>
    <xf numFmtId="0" fontId="85" fillId="38" borderId="16" xfId="0" applyFont="1" applyFill="1" applyBorder="1" applyAlignment="1">
      <alignment vertical="center"/>
    </xf>
    <xf numFmtId="0" fontId="80" fillId="38" borderId="16" xfId="0" applyFont="1" applyFill="1" applyBorder="1" applyAlignment="1">
      <alignment/>
    </xf>
    <xf numFmtId="0" fontId="80" fillId="38" borderId="25" xfId="0" applyFont="1" applyFill="1" applyBorder="1" applyAlignment="1">
      <alignment/>
    </xf>
    <xf numFmtId="0" fontId="80" fillId="38" borderId="27" xfId="0" applyFont="1" applyFill="1" applyBorder="1" applyAlignment="1">
      <alignment/>
    </xf>
    <xf numFmtId="0" fontId="80" fillId="38" borderId="21" xfId="0" applyFont="1" applyFill="1" applyBorder="1" applyAlignment="1">
      <alignment/>
    </xf>
    <xf numFmtId="0" fontId="80" fillId="38" borderId="28" xfId="0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25" xfId="0" applyFill="1" applyBorder="1" applyAlignment="1">
      <alignment/>
    </xf>
    <xf numFmtId="0" fontId="0" fillId="40" borderId="0" xfId="0" applyFill="1" applyAlignment="1">
      <alignment/>
    </xf>
    <xf numFmtId="179" fontId="80" fillId="40" borderId="16" xfId="0" applyNumberFormat="1" applyFont="1" applyFill="1" applyBorder="1" applyAlignment="1" applyProtection="1">
      <alignment horizontal="center"/>
      <protection locked="0"/>
    </xf>
    <xf numFmtId="0" fontId="85" fillId="40" borderId="16" xfId="0" applyFont="1" applyFill="1" applyBorder="1" applyAlignment="1">
      <alignment vertical="center"/>
    </xf>
    <xf numFmtId="0" fontId="80" fillId="40" borderId="16" xfId="0" applyFont="1" applyFill="1" applyBorder="1" applyAlignment="1">
      <alignment/>
    </xf>
    <xf numFmtId="0" fontId="80" fillId="40" borderId="25" xfId="0" applyFont="1" applyFill="1" applyBorder="1" applyAlignment="1">
      <alignment/>
    </xf>
    <xf numFmtId="0" fontId="80" fillId="40" borderId="27" xfId="0" applyFont="1" applyFill="1" applyBorder="1" applyAlignment="1">
      <alignment/>
    </xf>
    <xf numFmtId="0" fontId="0" fillId="40" borderId="10" xfId="0" applyFill="1" applyBorder="1" applyAlignment="1">
      <alignment/>
    </xf>
    <xf numFmtId="0" fontId="80" fillId="40" borderId="28" xfId="0" applyFont="1" applyFill="1" applyBorder="1" applyAlignment="1">
      <alignment/>
    </xf>
    <xf numFmtId="0" fontId="90" fillId="40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25" xfId="0" applyFill="1" applyBorder="1" applyAlignment="1">
      <alignment/>
    </xf>
    <xf numFmtId="179" fontId="80" fillId="40" borderId="40" xfId="0" applyNumberFormat="1" applyFont="1" applyFill="1" applyBorder="1" applyAlignment="1" applyProtection="1">
      <alignment horizontal="center"/>
      <protection locked="0"/>
    </xf>
    <xf numFmtId="0" fontId="80" fillId="40" borderId="21" xfId="0" applyFont="1" applyFill="1" applyBorder="1" applyAlignment="1">
      <alignment/>
    </xf>
    <xf numFmtId="0" fontId="90" fillId="40" borderId="28" xfId="0" applyFont="1" applyFill="1" applyBorder="1" applyAlignment="1">
      <alignment/>
    </xf>
    <xf numFmtId="0" fontId="85" fillId="16" borderId="0" xfId="0" applyFont="1" applyFill="1" applyBorder="1" applyAlignment="1">
      <alignment vertical="center"/>
    </xf>
    <xf numFmtId="179" fontId="80" fillId="16" borderId="40" xfId="0" applyNumberFormat="1" applyFont="1" applyFill="1" applyBorder="1" applyAlignment="1" applyProtection="1">
      <alignment horizontal="center"/>
      <protection locked="0"/>
    </xf>
    <xf numFmtId="0" fontId="93" fillId="16" borderId="40" xfId="0" applyFont="1" applyFill="1" applyBorder="1" applyAlignment="1">
      <alignment/>
    </xf>
    <xf numFmtId="0" fontId="87" fillId="16" borderId="41" xfId="0" applyFont="1" applyFill="1" applyBorder="1" applyAlignment="1">
      <alignment horizontal="center"/>
    </xf>
    <xf numFmtId="0" fontId="80" fillId="16" borderId="16" xfId="0" applyFont="1" applyFill="1" applyBorder="1" applyAlignment="1">
      <alignment/>
    </xf>
    <xf numFmtId="0" fontId="80" fillId="16" borderId="25" xfId="0" applyFont="1" applyFill="1" applyBorder="1" applyAlignment="1">
      <alignment/>
    </xf>
    <xf numFmtId="0" fontId="80" fillId="16" borderId="27" xfId="0" applyFont="1" applyFill="1" applyBorder="1" applyAlignment="1">
      <alignment/>
    </xf>
    <xf numFmtId="0" fontId="0" fillId="16" borderId="10" xfId="0" applyFill="1" applyBorder="1" applyAlignment="1">
      <alignment/>
    </xf>
    <xf numFmtId="0" fontId="80" fillId="16" borderId="28" xfId="0" applyFont="1" applyFill="1" applyBorder="1" applyAlignment="1">
      <alignment/>
    </xf>
    <xf numFmtId="0" fontId="0" fillId="16" borderId="25" xfId="0" applyFill="1" applyBorder="1" applyAlignment="1">
      <alignment/>
    </xf>
    <xf numFmtId="0" fontId="0" fillId="11" borderId="0" xfId="0" applyFill="1" applyAlignment="1">
      <alignment/>
    </xf>
    <xf numFmtId="179" fontId="80" fillId="11" borderId="16" xfId="0" applyNumberFormat="1" applyFont="1" applyFill="1" applyBorder="1" applyAlignment="1" applyProtection="1">
      <alignment horizontal="center"/>
      <protection locked="0"/>
    </xf>
    <xf numFmtId="0" fontId="85" fillId="11" borderId="16" xfId="0" applyFont="1" applyFill="1" applyBorder="1" applyAlignment="1">
      <alignment vertical="center"/>
    </xf>
    <xf numFmtId="0" fontId="87" fillId="11" borderId="18" xfId="0" applyFont="1" applyFill="1" applyBorder="1" applyAlignment="1">
      <alignment horizontal="center"/>
    </xf>
    <xf numFmtId="0" fontId="80" fillId="11" borderId="16" xfId="0" applyFont="1" applyFill="1" applyBorder="1" applyAlignment="1">
      <alignment/>
    </xf>
    <xf numFmtId="0" fontId="80" fillId="11" borderId="25" xfId="0" applyFont="1" applyFill="1" applyBorder="1" applyAlignment="1">
      <alignment/>
    </xf>
    <xf numFmtId="0" fontId="80" fillId="11" borderId="27" xfId="0" applyFont="1" applyFill="1" applyBorder="1" applyAlignment="1">
      <alignment/>
    </xf>
    <xf numFmtId="0" fontId="80" fillId="11" borderId="21" xfId="0" applyFont="1" applyFill="1" applyBorder="1" applyAlignment="1">
      <alignment/>
    </xf>
    <xf numFmtId="0" fontId="80" fillId="11" borderId="28" xfId="0" applyFont="1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25" xfId="0" applyFill="1" applyBorder="1" applyAlignment="1">
      <alignment/>
    </xf>
    <xf numFmtId="0" fontId="0" fillId="19" borderId="0" xfId="0" applyFill="1" applyAlignment="1">
      <alignment/>
    </xf>
    <xf numFmtId="179" fontId="80" fillId="19" borderId="16" xfId="0" applyNumberFormat="1" applyFont="1" applyFill="1" applyBorder="1" applyAlignment="1" applyProtection="1">
      <alignment horizontal="center"/>
      <protection locked="0"/>
    </xf>
    <xf numFmtId="0" fontId="85" fillId="19" borderId="16" xfId="0" applyFont="1" applyFill="1" applyBorder="1" applyAlignment="1">
      <alignment vertical="center"/>
    </xf>
    <xf numFmtId="0" fontId="80" fillId="19" borderId="16" xfId="0" applyFont="1" applyFill="1" applyBorder="1" applyAlignment="1">
      <alignment/>
    </xf>
    <xf numFmtId="0" fontId="80" fillId="19" borderId="25" xfId="0" applyFont="1" applyFill="1" applyBorder="1" applyAlignment="1">
      <alignment/>
    </xf>
    <xf numFmtId="0" fontId="80" fillId="19" borderId="27" xfId="0" applyFont="1" applyFill="1" applyBorder="1" applyAlignment="1">
      <alignment/>
    </xf>
    <xf numFmtId="0" fontId="80" fillId="19" borderId="21" xfId="0" applyFont="1" applyFill="1" applyBorder="1" applyAlignment="1">
      <alignment/>
    </xf>
    <xf numFmtId="0" fontId="80" fillId="19" borderId="28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25" xfId="0" applyFill="1" applyBorder="1" applyAlignment="1">
      <alignment/>
    </xf>
    <xf numFmtId="179" fontId="80" fillId="19" borderId="40" xfId="0" applyNumberFormat="1" applyFont="1" applyFill="1" applyBorder="1" applyAlignment="1" applyProtection="1">
      <alignment horizontal="center"/>
      <protection locked="0"/>
    </xf>
    <xf numFmtId="0" fontId="0" fillId="41" borderId="0" xfId="0" applyFill="1" applyAlignment="1">
      <alignment/>
    </xf>
    <xf numFmtId="179" fontId="80" fillId="41" borderId="30" xfId="0" applyNumberFormat="1" applyFont="1" applyFill="1" applyBorder="1" applyAlignment="1" applyProtection="1">
      <alignment horizontal="center"/>
      <protection locked="0"/>
    </xf>
    <xf numFmtId="0" fontId="85" fillId="41" borderId="16" xfId="0" applyFont="1" applyFill="1" applyBorder="1" applyAlignment="1">
      <alignment vertical="center"/>
    </xf>
    <xf numFmtId="0" fontId="87" fillId="41" borderId="18" xfId="0" applyFont="1" applyFill="1" applyBorder="1" applyAlignment="1">
      <alignment horizontal="center"/>
    </xf>
    <xf numFmtId="0" fontId="80" fillId="41" borderId="16" xfId="0" applyFont="1" applyFill="1" applyBorder="1" applyAlignment="1">
      <alignment/>
    </xf>
    <xf numFmtId="0" fontId="80" fillId="41" borderId="25" xfId="0" applyFont="1" applyFill="1" applyBorder="1" applyAlignment="1">
      <alignment/>
    </xf>
    <xf numFmtId="0" fontId="80" fillId="41" borderId="28" xfId="0" applyFont="1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25" xfId="0" applyFill="1" applyBorder="1" applyAlignment="1">
      <alignment/>
    </xf>
    <xf numFmtId="179" fontId="80" fillId="41" borderId="16" xfId="0" applyNumberFormat="1" applyFont="1" applyFill="1" applyBorder="1" applyAlignment="1" applyProtection="1">
      <alignment horizontal="center"/>
      <protection locked="0"/>
    </xf>
    <xf numFmtId="179" fontId="80" fillId="41" borderId="40" xfId="0" applyNumberFormat="1" applyFont="1" applyFill="1" applyBorder="1" applyAlignment="1" applyProtection="1">
      <alignment horizontal="center"/>
      <protection locked="0"/>
    </xf>
    <xf numFmtId="0" fontId="87" fillId="41" borderId="41" xfId="0" applyFont="1" applyFill="1" applyBorder="1" applyAlignment="1">
      <alignment horizontal="center"/>
    </xf>
    <xf numFmtId="179" fontId="80" fillId="39" borderId="40" xfId="0" applyNumberFormat="1" applyFont="1" applyFill="1" applyBorder="1" applyAlignment="1" applyProtection="1">
      <alignment horizontal="center"/>
      <protection locked="0"/>
    </xf>
    <xf numFmtId="0" fontId="87" fillId="39" borderId="41" xfId="0" applyFont="1" applyFill="1" applyBorder="1" applyAlignment="1">
      <alignment horizontal="center"/>
    </xf>
    <xf numFmtId="0" fontId="90" fillId="39" borderId="16" xfId="0" applyFont="1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40" xfId="0" applyFill="1" applyBorder="1" applyAlignment="1">
      <alignment/>
    </xf>
    <xf numFmtId="0" fontId="0" fillId="9" borderId="0" xfId="0" applyFill="1" applyAlignment="1">
      <alignment/>
    </xf>
    <xf numFmtId="0" fontId="0" fillId="9" borderId="40" xfId="0" applyFill="1" applyBorder="1" applyAlignment="1">
      <alignment/>
    </xf>
    <xf numFmtId="0" fontId="87" fillId="9" borderId="41" xfId="0" applyFont="1" applyFill="1" applyBorder="1" applyAlignment="1">
      <alignment horizontal="center"/>
    </xf>
    <xf numFmtId="0" fontId="80" fillId="9" borderId="16" xfId="0" applyFont="1" applyFill="1" applyBorder="1" applyAlignment="1">
      <alignment/>
    </xf>
    <xf numFmtId="0" fontId="80" fillId="9" borderId="25" xfId="0" applyFont="1" applyFill="1" applyBorder="1" applyAlignment="1">
      <alignment/>
    </xf>
    <xf numFmtId="0" fontId="80" fillId="9" borderId="28" xfId="0" applyFont="1" applyFill="1" applyBorder="1" applyAlignment="1">
      <alignment/>
    </xf>
    <xf numFmtId="0" fontId="0" fillId="9" borderId="28" xfId="0" applyFill="1" applyBorder="1" applyAlignment="1">
      <alignment/>
    </xf>
    <xf numFmtId="0" fontId="0" fillId="9" borderId="16" xfId="0" applyFill="1" applyBorder="1" applyAlignment="1">
      <alignment/>
    </xf>
    <xf numFmtId="0" fontId="0" fillId="9" borderId="25" xfId="0" applyFill="1" applyBorder="1" applyAlignment="1">
      <alignment/>
    </xf>
    <xf numFmtId="179" fontId="80" fillId="9" borderId="16" xfId="0" applyNumberFormat="1" applyFont="1" applyFill="1" applyBorder="1" applyAlignment="1" applyProtection="1">
      <alignment horizontal="center"/>
      <protection locked="0"/>
    </xf>
    <xf numFmtId="0" fontId="85" fillId="9" borderId="16" xfId="0" applyFont="1" applyFill="1" applyBorder="1" applyAlignment="1">
      <alignment vertical="center"/>
    </xf>
    <xf numFmtId="0" fontId="87" fillId="9" borderId="18" xfId="0" applyFont="1" applyFill="1" applyBorder="1" applyAlignment="1">
      <alignment horizontal="center"/>
    </xf>
    <xf numFmtId="179" fontId="80" fillId="9" borderId="40" xfId="0" applyNumberFormat="1" applyFont="1" applyFill="1" applyBorder="1" applyAlignment="1" applyProtection="1">
      <alignment horizontal="center"/>
      <protection locked="0"/>
    </xf>
    <xf numFmtId="179" fontId="80" fillId="16" borderId="16" xfId="0" applyNumberFormat="1" applyFont="1" applyFill="1" applyBorder="1" applyAlignment="1" applyProtection="1">
      <alignment horizontal="center"/>
      <protection locked="0"/>
    </xf>
    <xf numFmtId="0" fontId="87" fillId="16" borderId="18" xfId="0" applyFont="1" applyFill="1" applyBorder="1" applyAlignment="1">
      <alignment horizontal="center"/>
    </xf>
    <xf numFmtId="0" fontId="0" fillId="16" borderId="28" xfId="0" applyFill="1" applyBorder="1" applyAlignment="1">
      <alignment/>
    </xf>
    <xf numFmtId="0" fontId="69" fillId="16" borderId="28" xfId="0" applyFont="1" applyFill="1" applyBorder="1" applyAlignment="1">
      <alignment/>
    </xf>
    <xf numFmtId="179" fontId="90" fillId="11" borderId="16" xfId="0" applyNumberFormat="1" applyFont="1" applyFill="1" applyBorder="1" applyAlignment="1" applyProtection="1">
      <alignment horizontal="center"/>
      <protection locked="0"/>
    </xf>
    <xf numFmtId="0" fontId="91" fillId="11" borderId="18" xfId="0" applyFont="1" applyFill="1" applyBorder="1" applyAlignment="1">
      <alignment horizontal="center"/>
    </xf>
    <xf numFmtId="0" fontId="90" fillId="11" borderId="16" xfId="0" applyFont="1" applyFill="1" applyBorder="1" applyAlignment="1">
      <alignment/>
    </xf>
    <xf numFmtId="0" fontId="90" fillId="11" borderId="25" xfId="0" applyFont="1" applyFill="1" applyBorder="1" applyAlignment="1">
      <alignment/>
    </xf>
    <xf numFmtId="0" fontId="90" fillId="11" borderId="28" xfId="0" applyFont="1" applyFill="1" applyBorder="1" applyAlignment="1">
      <alignment/>
    </xf>
    <xf numFmtId="0" fontId="69" fillId="11" borderId="28" xfId="0" applyFont="1" applyFill="1" applyBorder="1" applyAlignment="1">
      <alignment/>
    </xf>
    <xf numFmtId="0" fontId="69" fillId="11" borderId="16" xfId="0" applyFont="1" applyFill="1" applyBorder="1" applyAlignment="1">
      <alignment/>
    </xf>
    <xf numFmtId="0" fontId="69" fillId="11" borderId="25" xfId="0" applyFont="1" applyFill="1" applyBorder="1" applyAlignment="1">
      <alignment/>
    </xf>
    <xf numFmtId="179" fontId="80" fillId="11" borderId="40" xfId="0" applyNumberFormat="1" applyFont="1" applyFill="1" applyBorder="1" applyAlignment="1" applyProtection="1">
      <alignment horizontal="center"/>
      <protection locked="0"/>
    </xf>
    <xf numFmtId="0" fontId="87" fillId="11" borderId="41" xfId="0" applyFont="1" applyFill="1" applyBorder="1" applyAlignment="1">
      <alignment horizontal="center"/>
    </xf>
    <xf numFmtId="0" fontId="0" fillId="11" borderId="28" xfId="0" applyFill="1" applyBorder="1" applyAlignment="1">
      <alignment/>
    </xf>
    <xf numFmtId="0" fontId="80" fillId="41" borderId="27" xfId="0" applyFont="1" applyFill="1" applyBorder="1" applyAlignment="1">
      <alignment/>
    </xf>
    <xf numFmtId="0" fontId="90" fillId="11" borderId="27" xfId="0" applyFont="1" applyFill="1" applyBorder="1" applyAlignment="1">
      <alignment/>
    </xf>
    <xf numFmtId="0" fontId="80" fillId="9" borderId="27" xfId="0" applyFont="1" applyFill="1" applyBorder="1" applyAlignment="1">
      <alignment/>
    </xf>
    <xf numFmtId="0" fontId="80" fillId="33" borderId="44" xfId="0" applyFont="1" applyFill="1" applyBorder="1" applyAlignment="1">
      <alignment/>
    </xf>
    <xf numFmtId="0" fontId="80" fillId="39" borderId="44" xfId="0" applyFont="1" applyFill="1" applyBorder="1" applyAlignment="1">
      <alignment/>
    </xf>
    <xf numFmtId="0" fontId="80" fillId="41" borderId="44" xfId="0" applyFont="1" applyFill="1" applyBorder="1" applyAlignment="1">
      <alignment/>
    </xf>
    <xf numFmtId="0" fontId="90" fillId="11" borderId="44" xfId="0" applyFont="1" applyFill="1" applyBorder="1" applyAlignment="1">
      <alignment/>
    </xf>
    <xf numFmtId="0" fontId="80" fillId="16" borderId="44" xfId="0" applyFont="1" applyFill="1" applyBorder="1" applyAlignment="1">
      <alignment/>
    </xf>
    <xf numFmtId="0" fontId="80" fillId="11" borderId="44" xfId="0" applyFont="1" applyFill="1" applyBorder="1" applyAlignment="1">
      <alignment/>
    </xf>
    <xf numFmtId="0" fontId="80" fillId="9" borderId="44" xfId="0" applyFont="1" applyFill="1" applyBorder="1" applyAlignment="1">
      <alignment/>
    </xf>
    <xf numFmtId="0" fontId="90" fillId="16" borderId="44" xfId="0" applyFont="1" applyFill="1" applyBorder="1" applyAlignment="1">
      <alignment/>
    </xf>
    <xf numFmtId="0" fontId="0" fillId="33" borderId="45" xfId="0" applyFill="1" applyBorder="1" applyAlignment="1">
      <alignment/>
    </xf>
    <xf numFmtId="0" fontId="0" fillId="0" borderId="10" xfId="0" applyBorder="1" applyAlignment="1">
      <alignment/>
    </xf>
    <xf numFmtId="0" fontId="0" fillId="33" borderId="44" xfId="0" applyFill="1" applyBorder="1" applyAlignment="1">
      <alignment/>
    </xf>
    <xf numFmtId="0" fontId="80" fillId="41" borderId="21" xfId="0" applyFont="1" applyFill="1" applyBorder="1" applyAlignment="1">
      <alignment/>
    </xf>
    <xf numFmtId="0" fontId="90" fillId="11" borderId="21" xfId="0" applyFont="1" applyFill="1" applyBorder="1" applyAlignment="1">
      <alignment/>
    </xf>
    <xf numFmtId="0" fontId="80" fillId="16" borderId="21" xfId="0" applyFont="1" applyFill="1" applyBorder="1" applyAlignment="1">
      <alignment/>
    </xf>
    <xf numFmtId="0" fontId="0" fillId="39" borderId="11" xfId="0" applyFill="1" applyBorder="1" applyAlignment="1">
      <alignment/>
    </xf>
    <xf numFmtId="0" fontId="80" fillId="9" borderId="2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11" borderId="11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21" xfId="0" applyFill="1" applyBorder="1" applyAlignment="1">
      <alignment/>
    </xf>
    <xf numFmtId="179" fontId="80" fillId="16" borderId="48" xfId="0" applyNumberFormat="1" applyFont="1" applyFill="1" applyBorder="1" applyAlignment="1" applyProtection="1">
      <alignment horizontal="center"/>
      <protection locked="0"/>
    </xf>
    <xf numFmtId="0" fontId="87" fillId="16" borderId="48" xfId="0" applyFont="1" applyFill="1" applyBorder="1" applyAlignment="1">
      <alignment/>
    </xf>
    <xf numFmtId="0" fontId="87" fillId="16" borderId="49" xfId="0" applyFont="1" applyFill="1" applyBorder="1" applyAlignment="1">
      <alignment horizontal="center"/>
    </xf>
    <xf numFmtId="0" fontId="80" fillId="16" borderId="30" xfId="0" applyFont="1" applyFill="1" applyBorder="1" applyAlignment="1">
      <alignment/>
    </xf>
    <xf numFmtId="0" fontId="80" fillId="16" borderId="43" xfId="0" applyFont="1" applyFill="1" applyBorder="1" applyAlignment="1">
      <alignment/>
    </xf>
    <xf numFmtId="0" fontId="80" fillId="16" borderId="50" xfId="0" applyFont="1" applyFill="1" applyBorder="1" applyAlignment="1">
      <alignment/>
    </xf>
    <xf numFmtId="0" fontId="80" fillId="16" borderId="51" xfId="0" applyFont="1" applyFill="1" applyBorder="1" applyAlignment="1">
      <alignment/>
    </xf>
    <xf numFmtId="0" fontId="80" fillId="16" borderId="52" xfId="0" applyFont="1" applyFill="1" applyBorder="1" applyAlignment="1">
      <alignment/>
    </xf>
    <xf numFmtId="0" fontId="0" fillId="16" borderId="52" xfId="0" applyFill="1" applyBorder="1" applyAlignment="1">
      <alignment/>
    </xf>
    <xf numFmtId="0" fontId="0" fillId="16" borderId="30" xfId="0" applyFill="1" applyBorder="1" applyAlignment="1">
      <alignment/>
    </xf>
    <xf numFmtId="0" fontId="0" fillId="16" borderId="43" xfId="0" applyFill="1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80" fillId="16" borderId="53" xfId="0" applyFont="1" applyFill="1" applyBorder="1" applyAlignment="1">
      <alignment/>
    </xf>
    <xf numFmtId="0" fontId="94" fillId="33" borderId="35" xfId="0" applyFont="1" applyFill="1" applyBorder="1" applyAlignment="1">
      <alignment/>
    </xf>
    <xf numFmtId="0" fontId="95" fillId="33" borderId="36" xfId="0" applyFont="1" applyFill="1" applyBorder="1" applyAlignment="1">
      <alignment/>
    </xf>
    <xf numFmtId="0" fontId="81" fillId="0" borderId="0" xfId="0" applyFont="1" applyAlignment="1" applyProtection="1">
      <alignment horizontal="center"/>
      <protection/>
    </xf>
    <xf numFmtId="0" fontId="83" fillId="0" borderId="16" xfId="0" applyFont="1" applyBorder="1" applyAlignment="1" applyProtection="1">
      <alignment horizontal="center"/>
      <protection locked="0"/>
    </xf>
    <xf numFmtId="0" fontId="83" fillId="0" borderId="16" xfId="0" applyFont="1" applyBorder="1" applyAlignment="1" applyProtection="1">
      <alignment horizontal="right"/>
      <protection/>
    </xf>
    <xf numFmtId="0" fontId="0" fillId="33" borderId="52" xfId="0" applyFill="1" applyBorder="1" applyAlignment="1">
      <alignment/>
    </xf>
    <xf numFmtId="0" fontId="0" fillId="17" borderId="28" xfId="0" applyFill="1" applyBorder="1" applyAlignment="1">
      <alignment/>
    </xf>
    <xf numFmtId="0" fontId="0" fillId="19" borderId="28" xfId="0" applyFill="1" applyBorder="1" applyAlignment="1">
      <alignment/>
    </xf>
    <xf numFmtId="0" fontId="0" fillId="38" borderId="28" xfId="0" applyFill="1" applyBorder="1" applyAlignment="1">
      <alignment/>
    </xf>
    <xf numFmtId="0" fontId="0" fillId="40" borderId="28" xfId="0" applyFill="1" applyBorder="1" applyAlignment="1">
      <alignment/>
    </xf>
    <xf numFmtId="0" fontId="69" fillId="17" borderId="28" xfId="0" applyFon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17" borderId="27" xfId="0" applyFill="1" applyBorder="1" applyAlignment="1">
      <alignment/>
    </xf>
    <xf numFmtId="0" fontId="0" fillId="23" borderId="0" xfId="0" applyFill="1" applyAlignment="1">
      <alignment/>
    </xf>
    <xf numFmtId="179" fontId="80" fillId="23" borderId="40" xfId="0" applyNumberFormat="1" applyFont="1" applyFill="1" applyBorder="1" applyAlignment="1" applyProtection="1">
      <alignment horizontal="center"/>
      <protection locked="0"/>
    </xf>
    <xf numFmtId="179" fontId="80" fillId="23" borderId="16" xfId="0" applyNumberFormat="1" applyFont="1" applyFill="1" applyBorder="1" applyAlignment="1" applyProtection="1">
      <alignment horizontal="center"/>
      <protection locked="0"/>
    </xf>
    <xf numFmtId="179" fontId="80" fillId="23" borderId="18" xfId="0" applyNumberFormat="1" applyFont="1" applyFill="1" applyBorder="1" applyAlignment="1" applyProtection="1">
      <alignment horizontal="center"/>
      <protection locked="0"/>
    </xf>
    <xf numFmtId="179" fontId="80" fillId="23" borderId="30" xfId="0" applyNumberFormat="1" applyFont="1" applyFill="1" applyBorder="1" applyAlignment="1" applyProtection="1">
      <alignment horizontal="center"/>
      <protection locked="0"/>
    </xf>
    <xf numFmtId="0" fontId="69" fillId="23" borderId="0" xfId="0" applyFont="1" applyFill="1" applyAlignment="1">
      <alignment/>
    </xf>
    <xf numFmtId="179" fontId="90" fillId="23" borderId="16" xfId="0" applyNumberFormat="1" applyFont="1" applyFill="1" applyBorder="1" applyAlignment="1" applyProtection="1">
      <alignment horizontal="center"/>
      <protection locked="0"/>
    </xf>
    <xf numFmtId="0" fontId="79" fillId="0" borderId="0" xfId="0" applyFont="1" applyAlignment="1" applyProtection="1">
      <alignment horizontal="center" vertical="center" wrapText="1"/>
      <protection/>
    </xf>
    <xf numFmtId="0" fontId="79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 horizontal="center"/>
      <protection/>
    </xf>
    <xf numFmtId="0" fontId="8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4" fillId="0" borderId="0" xfId="0" applyFont="1" applyAlignment="1" applyProtection="1">
      <alignment horizontal="center"/>
      <protection/>
    </xf>
    <xf numFmtId="174" fontId="80" fillId="33" borderId="16" xfId="0" applyNumberFormat="1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74" fillId="0" borderId="26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7" fillId="17" borderId="56" xfId="0" applyFont="1" applyFill="1" applyBorder="1" applyAlignment="1">
      <alignment horizontal="center"/>
    </xf>
    <xf numFmtId="0" fontId="87" fillId="33" borderId="56" xfId="0" applyFont="1" applyFill="1" applyBorder="1" applyAlignment="1">
      <alignment horizontal="center"/>
    </xf>
    <xf numFmtId="0" fontId="87" fillId="19" borderId="56" xfId="0" applyFont="1" applyFill="1" applyBorder="1" applyAlignment="1">
      <alignment horizontal="center"/>
    </xf>
    <xf numFmtId="0" fontId="87" fillId="39" borderId="56" xfId="0" applyFont="1" applyFill="1" applyBorder="1" applyAlignment="1">
      <alignment horizontal="center"/>
    </xf>
    <xf numFmtId="0" fontId="91" fillId="33" borderId="56" xfId="0" applyFont="1" applyFill="1" applyBorder="1" applyAlignment="1">
      <alignment horizontal="center"/>
    </xf>
    <xf numFmtId="0" fontId="87" fillId="38" borderId="56" xfId="0" applyFont="1" applyFill="1" applyBorder="1" applyAlignment="1">
      <alignment horizontal="center"/>
    </xf>
    <xf numFmtId="0" fontId="87" fillId="40" borderId="56" xfId="0" applyFont="1" applyFill="1" applyBorder="1" applyAlignment="1">
      <alignment horizontal="center"/>
    </xf>
    <xf numFmtId="0" fontId="91" fillId="17" borderId="56" xfId="0" applyFont="1" applyFill="1" applyBorder="1" applyAlignment="1">
      <alignment horizontal="center"/>
    </xf>
    <xf numFmtId="0" fontId="87" fillId="40" borderId="26" xfId="0" applyFont="1" applyFill="1" applyBorder="1" applyAlignment="1">
      <alignment horizontal="center"/>
    </xf>
    <xf numFmtId="0" fontId="87" fillId="33" borderId="26" xfId="0" applyFont="1" applyFill="1" applyBorder="1" applyAlignment="1">
      <alignment horizontal="center"/>
    </xf>
    <xf numFmtId="0" fontId="87" fillId="38" borderId="26" xfId="0" applyFont="1" applyFill="1" applyBorder="1" applyAlignment="1">
      <alignment horizontal="center"/>
    </xf>
    <xf numFmtId="0" fontId="87" fillId="19" borderId="26" xfId="0" applyFont="1" applyFill="1" applyBorder="1" applyAlignment="1">
      <alignment horizontal="center"/>
    </xf>
    <xf numFmtId="0" fontId="87" fillId="16" borderId="26" xfId="0" applyFont="1" applyFill="1" applyBorder="1" applyAlignment="1">
      <alignment horizontal="center"/>
    </xf>
    <xf numFmtId="9" fontId="0" fillId="13" borderId="16" xfId="0" applyNumberFormat="1" applyFill="1" applyBorder="1" applyAlignment="1">
      <alignment/>
    </xf>
    <xf numFmtId="0" fontId="80" fillId="13" borderId="16" xfId="0" applyFont="1" applyFill="1" applyBorder="1" applyAlignment="1">
      <alignment/>
    </xf>
    <xf numFmtId="0" fontId="80" fillId="13" borderId="28" xfId="0" applyFont="1" applyFill="1" applyBorder="1" applyAlignment="1">
      <alignment/>
    </xf>
    <xf numFmtId="0" fontId="0" fillId="13" borderId="0" xfId="0" applyFill="1" applyAlignment="1">
      <alignment/>
    </xf>
    <xf numFmtId="9" fontId="0" fillId="13" borderId="25" xfId="0" applyNumberFormat="1" applyFill="1" applyBorder="1" applyAlignment="1">
      <alignment/>
    </xf>
    <xf numFmtId="0" fontId="80" fillId="13" borderId="25" xfId="0" applyFont="1" applyFill="1" applyBorder="1" applyAlignment="1">
      <alignment/>
    </xf>
    <xf numFmtId="0" fontId="74" fillId="13" borderId="31" xfId="0" applyFont="1" applyFill="1" applyBorder="1" applyAlignment="1">
      <alignment/>
    </xf>
    <xf numFmtId="0" fontId="89" fillId="13" borderId="32" xfId="0" applyFont="1" applyFill="1" applyBorder="1" applyAlignment="1">
      <alignment/>
    </xf>
    <xf numFmtId="174" fontId="80" fillId="38" borderId="16" xfId="0" applyNumberFormat="1" applyFont="1" applyFill="1" applyBorder="1" applyAlignment="1" applyProtection="1">
      <alignment horizontal="center"/>
      <protection locked="0"/>
    </xf>
    <xf numFmtId="0" fontId="90" fillId="38" borderId="16" xfId="0" applyFont="1" applyFill="1" applyBorder="1" applyAlignment="1">
      <alignment/>
    </xf>
    <xf numFmtId="0" fontId="80" fillId="38" borderId="30" xfId="0" applyFont="1" applyFill="1" applyBorder="1" applyAlignment="1">
      <alignment/>
    </xf>
    <xf numFmtId="0" fontId="0" fillId="33" borderId="57" xfId="0" applyFill="1" applyBorder="1" applyAlignment="1">
      <alignment/>
    </xf>
    <xf numFmtId="0" fontId="0" fillId="0" borderId="27" xfId="0" applyBorder="1" applyAlignment="1">
      <alignment/>
    </xf>
    <xf numFmtId="0" fontId="45" fillId="0" borderId="0" xfId="0" applyFont="1" applyAlignment="1" applyProtection="1">
      <alignment horizontal="centerContinuous"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 locked="0"/>
    </xf>
    <xf numFmtId="172" fontId="47" fillId="0" borderId="16" xfId="0" applyNumberFormat="1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horizontal="center"/>
      <protection locked="0"/>
    </xf>
    <xf numFmtId="0" fontId="47" fillId="0" borderId="16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>
      <alignment/>
    </xf>
    <xf numFmtId="0" fontId="6" fillId="0" borderId="16" xfId="0" applyFont="1" applyBorder="1" applyAlignment="1">
      <alignment vertical="center"/>
    </xf>
    <xf numFmtId="174" fontId="45" fillId="0" borderId="16" xfId="0" applyNumberFormat="1" applyFont="1" applyFill="1" applyBorder="1" applyAlignment="1" applyProtection="1">
      <alignment horizontal="center"/>
      <protection locked="0"/>
    </xf>
    <xf numFmtId="174" fontId="45" fillId="0" borderId="18" xfId="0" applyNumberFormat="1" applyFont="1" applyBorder="1" applyAlignment="1" applyProtection="1">
      <alignment horizontal="center" vertical="center"/>
      <protection/>
    </xf>
    <xf numFmtId="174" fontId="45" fillId="0" borderId="16" xfId="0" applyNumberFormat="1" applyFont="1" applyBorder="1" applyAlignment="1" applyProtection="1">
      <alignment horizontal="center"/>
      <protection locked="0"/>
    </xf>
    <xf numFmtId="174" fontId="45" fillId="0" borderId="18" xfId="0" applyNumberFormat="1" applyFont="1" applyBorder="1" applyAlignment="1" applyProtection="1">
      <alignment horizontal="center" vertical="center" wrapText="1"/>
      <protection/>
    </xf>
    <xf numFmtId="174" fontId="45" fillId="0" borderId="18" xfId="0" applyNumberFormat="1" applyFont="1" applyBorder="1" applyAlignment="1" applyProtection="1">
      <alignment horizontal="center"/>
      <protection/>
    </xf>
    <xf numFmtId="174" fontId="45" fillId="0" borderId="18" xfId="0" applyNumberFormat="1" applyFont="1" applyBorder="1" applyAlignment="1" applyProtection="1">
      <alignment horizontal="center" vertical="center" wrapText="1"/>
      <protection locked="0"/>
    </xf>
    <xf numFmtId="49" fontId="45" fillId="0" borderId="16" xfId="0" applyNumberFormat="1" applyFont="1" applyBorder="1" applyAlignment="1" applyProtection="1">
      <alignment horizontal="center" vertical="center"/>
      <protection locked="0"/>
    </xf>
    <xf numFmtId="0" fontId="45" fillId="0" borderId="16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vertical="center"/>
    </xf>
    <xf numFmtId="174" fontId="45" fillId="0" borderId="18" xfId="0" applyNumberFormat="1" applyFont="1" applyBorder="1" applyAlignment="1" applyProtection="1">
      <alignment horizontal="center" vertical="center"/>
      <protection locked="0"/>
    </xf>
    <xf numFmtId="174" fontId="45" fillId="33" borderId="16" xfId="0" applyNumberFormat="1" applyFont="1" applyFill="1" applyBorder="1" applyAlignment="1" applyProtection="1">
      <alignment horizontal="center"/>
      <protection locked="0"/>
    </xf>
    <xf numFmtId="174" fontId="45" fillId="33" borderId="18" xfId="0" applyNumberFormat="1" applyFont="1" applyFill="1" applyBorder="1" applyAlignment="1" applyProtection="1">
      <alignment horizontal="center" vertical="center"/>
      <protection locked="0"/>
    </xf>
    <xf numFmtId="174" fontId="45" fillId="33" borderId="18" xfId="0" applyNumberFormat="1" applyFont="1" applyFill="1" applyBorder="1" applyAlignment="1" applyProtection="1">
      <alignment horizontal="center" vertical="center" wrapText="1"/>
      <protection locked="0"/>
    </xf>
    <xf numFmtId="174" fontId="45" fillId="33" borderId="18" xfId="0" applyNumberFormat="1" applyFont="1" applyFill="1" applyBorder="1" applyAlignment="1" applyProtection="1">
      <alignment horizontal="center"/>
      <protection/>
    </xf>
    <xf numFmtId="49" fontId="45" fillId="33" borderId="16" xfId="0" applyNumberFormat="1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Alignment="1" applyProtection="1">
      <alignment/>
      <protection/>
    </xf>
    <xf numFmtId="174" fontId="45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>
      <alignment/>
    </xf>
    <xf numFmtId="0" fontId="46" fillId="0" borderId="0" xfId="0" applyFont="1" applyBorder="1" applyAlignment="1" applyProtection="1">
      <alignment/>
      <protection/>
    </xf>
    <xf numFmtId="0" fontId="46" fillId="0" borderId="26" xfId="0" applyFont="1" applyBorder="1" applyAlignment="1" applyProtection="1">
      <alignment/>
      <protection locked="0"/>
    </xf>
    <xf numFmtId="0" fontId="46" fillId="0" borderId="27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9" fontId="48" fillId="10" borderId="16" xfId="0" applyNumberFormat="1" applyFont="1" applyFill="1" applyBorder="1" applyAlignment="1" applyProtection="1">
      <alignment horizontal="center" vertical="center" wrapText="1"/>
      <protection/>
    </xf>
    <xf numFmtId="0" fontId="48" fillId="10" borderId="16" xfId="0" applyFont="1" applyFill="1" applyBorder="1" applyAlignment="1" applyProtection="1">
      <alignment horizontal="center" vertical="center"/>
      <protection/>
    </xf>
    <xf numFmtId="0" fontId="46" fillId="10" borderId="16" xfId="0" applyFont="1" applyFill="1" applyBorder="1" applyAlignment="1" applyProtection="1">
      <alignment horizontal="center" vertical="center" wrapText="1"/>
      <protection/>
    </xf>
    <xf numFmtId="0" fontId="46" fillId="0" borderId="26" xfId="0" applyFont="1" applyFill="1" applyBorder="1" applyAlignment="1" applyProtection="1">
      <alignment vertical="center" wrapText="1"/>
      <protection locked="0"/>
    </xf>
    <xf numFmtId="0" fontId="46" fillId="0" borderId="0" xfId="0" applyFont="1" applyFill="1" applyBorder="1" applyAlignment="1" applyProtection="1">
      <alignment vertical="center" wrapText="1"/>
      <protection/>
    </xf>
    <xf numFmtId="0" fontId="96" fillId="33" borderId="25" xfId="0" applyFont="1" applyFill="1" applyBorder="1" applyAlignment="1">
      <alignment/>
    </xf>
    <xf numFmtId="0" fontId="79" fillId="33" borderId="0" xfId="0" applyFont="1" applyFill="1" applyAlignment="1" applyProtection="1">
      <alignment horizontal="centerContinuous" vertical="center" wrapText="1"/>
      <protection/>
    </xf>
    <xf numFmtId="0" fontId="80" fillId="33" borderId="0" xfId="0" applyFont="1" applyFill="1" applyAlignment="1" applyProtection="1">
      <alignment horizontal="centerContinuous"/>
      <protection/>
    </xf>
    <xf numFmtId="0" fontId="79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81" fillId="33" borderId="0" xfId="0" applyFont="1" applyFill="1" applyAlignment="1" applyProtection="1">
      <alignment horizontal="center"/>
      <protection/>
    </xf>
    <xf numFmtId="0" fontId="82" fillId="33" borderId="0" xfId="0" applyFont="1" applyFill="1" applyAlignment="1" applyProtection="1">
      <alignment/>
      <protection/>
    </xf>
    <xf numFmtId="0" fontId="83" fillId="33" borderId="0" xfId="0" applyFont="1" applyFill="1" applyAlignment="1" applyProtection="1">
      <alignment/>
      <protection/>
    </xf>
    <xf numFmtId="0" fontId="80" fillId="33" borderId="16" xfId="0" applyFont="1" applyFill="1" applyBorder="1" applyAlignment="1" applyProtection="1">
      <alignment horizontal="center" vertical="center" wrapText="1"/>
      <protection locked="0"/>
    </xf>
    <xf numFmtId="0" fontId="83" fillId="33" borderId="0" xfId="0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Border="1" applyAlignment="1" applyProtection="1">
      <alignment/>
      <protection/>
    </xf>
    <xf numFmtId="0" fontId="82" fillId="33" borderId="0" xfId="0" applyFont="1" applyFill="1" applyAlignment="1" applyProtection="1">
      <alignment/>
      <protection/>
    </xf>
    <xf numFmtId="0" fontId="83" fillId="33" borderId="0" xfId="0" applyFont="1" applyFill="1" applyAlignment="1" applyProtection="1">
      <alignment horizontal="center" vertical="center" wrapText="1"/>
      <protection/>
    </xf>
    <xf numFmtId="0" fontId="82" fillId="33" borderId="0" xfId="0" applyFont="1" applyFill="1" applyBorder="1" applyAlignment="1" applyProtection="1">
      <alignment/>
      <protection/>
    </xf>
    <xf numFmtId="0" fontId="84" fillId="33" borderId="16" xfId="0" applyFont="1" applyFill="1" applyBorder="1" applyAlignment="1" applyProtection="1">
      <alignment horizontal="center" vertical="center" wrapText="1"/>
      <protection locked="0"/>
    </xf>
    <xf numFmtId="172" fontId="8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83" fillId="33" borderId="16" xfId="0" applyFont="1" applyFill="1" applyBorder="1" applyAlignment="1" applyProtection="1">
      <alignment horizontal="center"/>
      <protection locked="0"/>
    </xf>
    <xf numFmtId="0" fontId="82" fillId="33" borderId="16" xfId="0" applyFont="1" applyFill="1" applyBorder="1" applyAlignment="1" applyProtection="1">
      <alignment horizontal="center"/>
      <protection locked="0"/>
    </xf>
    <xf numFmtId="0" fontId="82" fillId="33" borderId="0" xfId="0" applyFont="1" applyFill="1" applyBorder="1" applyAlignment="1" applyProtection="1">
      <alignment horizontal="center"/>
      <protection/>
    </xf>
    <xf numFmtId="0" fontId="83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74" fillId="33" borderId="0" xfId="0" applyFont="1" applyFill="1" applyAlignment="1" applyProtection="1">
      <alignment/>
      <protection/>
    </xf>
    <xf numFmtId="0" fontId="74" fillId="33" borderId="0" xfId="0" applyFont="1" applyFill="1" applyAlignment="1" applyProtection="1">
      <alignment/>
      <protection/>
    </xf>
    <xf numFmtId="0" fontId="74" fillId="33" borderId="0" xfId="0" applyFont="1" applyFill="1" applyBorder="1" applyAlignment="1" applyProtection="1">
      <alignment/>
      <protection/>
    </xf>
    <xf numFmtId="0" fontId="35" fillId="33" borderId="16" xfId="0" applyFont="1" applyFill="1" applyBorder="1" applyAlignment="1" applyProtection="1">
      <alignment horizontal="center" vertical="center" wrapText="1"/>
      <protection/>
    </xf>
    <xf numFmtId="9" fontId="34" fillId="33" borderId="16" xfId="0" applyNumberFormat="1" applyFont="1" applyFill="1" applyBorder="1" applyAlignment="1" applyProtection="1">
      <alignment horizontal="center" vertical="center" wrapText="1"/>
      <protection/>
    </xf>
    <xf numFmtId="0" fontId="84" fillId="33" borderId="0" xfId="0" applyFont="1" applyFill="1" applyAlignment="1" applyProtection="1">
      <alignment horizontal="center" vertical="center" wrapText="1"/>
      <protection/>
    </xf>
    <xf numFmtId="0" fontId="34" fillId="33" borderId="16" xfId="0" applyFont="1" applyFill="1" applyBorder="1" applyAlignment="1" applyProtection="1">
      <alignment horizontal="center" vertical="center"/>
      <protection/>
    </xf>
    <xf numFmtId="0" fontId="84" fillId="33" borderId="0" xfId="0" applyFont="1" applyFill="1" applyAlignment="1" applyProtection="1">
      <alignment/>
      <protection/>
    </xf>
    <xf numFmtId="0" fontId="80" fillId="33" borderId="18" xfId="0" applyFont="1" applyFill="1" applyBorder="1" applyAlignment="1" applyProtection="1">
      <alignment horizontal="center" vertical="center" wrapText="1"/>
      <protection/>
    </xf>
    <xf numFmtId="0" fontId="85" fillId="33" borderId="16" xfId="0" applyFont="1" applyFill="1" applyBorder="1" applyAlignment="1">
      <alignment vertical="center"/>
    </xf>
    <xf numFmtId="0" fontId="80" fillId="33" borderId="16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74" fillId="33" borderId="0" xfId="0" applyFont="1" applyFill="1" applyBorder="1" applyAlignment="1" applyProtection="1">
      <alignment horizontal="center" vertical="center" wrapText="1"/>
      <protection/>
    </xf>
    <xf numFmtId="0" fontId="74" fillId="33" borderId="26" xfId="0" applyFont="1" applyFill="1" applyBorder="1" applyAlignment="1" applyProtection="1">
      <alignment vertical="center" wrapText="1"/>
      <protection locked="0"/>
    </xf>
    <xf numFmtId="0" fontId="74" fillId="33" borderId="0" xfId="0" applyFont="1" applyFill="1" applyBorder="1" applyAlignment="1" applyProtection="1">
      <alignment vertical="center" wrapText="1"/>
      <protection/>
    </xf>
    <xf numFmtId="0" fontId="97" fillId="33" borderId="0" xfId="0" applyFont="1" applyFill="1" applyAlignment="1" applyProtection="1">
      <alignment horizontal="centerContinuous" vertical="center" wrapText="1"/>
      <protection/>
    </xf>
    <xf numFmtId="0" fontId="97" fillId="33" borderId="0" xfId="0" applyFont="1" applyFill="1" applyAlignment="1" applyProtection="1">
      <alignment horizontal="centerContinuous"/>
      <protection/>
    </xf>
    <xf numFmtId="0" fontId="0" fillId="33" borderId="0" xfId="0" applyFont="1" applyFill="1" applyAlignment="1" applyProtection="1">
      <alignment/>
      <protection/>
    </xf>
    <xf numFmtId="0" fontId="93" fillId="33" borderId="16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85" fillId="0" borderId="0" xfId="0" applyFont="1" applyAlignment="1">
      <alignment horizontal="right"/>
    </xf>
    <xf numFmtId="0" fontId="80" fillId="34" borderId="16" xfId="0" applyFont="1" applyFill="1" applyBorder="1" applyAlignment="1" applyProtection="1">
      <alignment horizontal="center" vertical="center" wrapText="1"/>
      <protection/>
    </xf>
    <xf numFmtId="0" fontId="85" fillId="34" borderId="16" xfId="0" applyFont="1" applyFill="1" applyBorder="1" applyAlignment="1">
      <alignment/>
    </xf>
    <xf numFmtId="0" fontId="85" fillId="34" borderId="16" xfId="0" applyFont="1" applyFill="1" applyBorder="1" applyAlignment="1">
      <alignment vertical="center"/>
    </xf>
    <xf numFmtId="174" fontId="80" fillId="34" borderId="16" xfId="0" applyNumberFormat="1" applyFont="1" applyFill="1" applyBorder="1" applyAlignment="1" applyProtection="1">
      <alignment horizontal="center"/>
      <protection locked="0"/>
    </xf>
    <xf numFmtId="174" fontId="80" fillId="34" borderId="18" xfId="0" applyNumberFormat="1" applyFont="1" applyFill="1" applyBorder="1" applyAlignment="1" applyProtection="1">
      <alignment horizontal="center" vertical="center"/>
      <protection/>
    </xf>
    <xf numFmtId="174" fontId="80" fillId="34" borderId="18" xfId="0" applyNumberFormat="1" applyFont="1" applyFill="1" applyBorder="1" applyAlignment="1" applyProtection="1">
      <alignment horizontal="center" vertical="center" wrapText="1"/>
      <protection/>
    </xf>
    <xf numFmtId="174" fontId="80" fillId="34" borderId="18" xfId="0" applyNumberFormat="1" applyFont="1" applyFill="1" applyBorder="1" applyAlignment="1" applyProtection="1">
      <alignment horizontal="center"/>
      <protection/>
    </xf>
    <xf numFmtId="174" fontId="8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80" fillId="34" borderId="16" xfId="0" applyNumberFormat="1" applyFont="1" applyFill="1" applyBorder="1" applyAlignment="1" applyProtection="1">
      <alignment horizontal="center" vertical="center"/>
      <protection locked="0"/>
    </xf>
    <xf numFmtId="0" fontId="80" fillId="34" borderId="0" xfId="0" applyFont="1" applyFill="1" applyAlignment="1" applyProtection="1">
      <alignment/>
      <protection/>
    </xf>
    <xf numFmtId="0" fontId="92" fillId="0" borderId="10" xfId="0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/>
    </xf>
    <xf numFmtId="0" fontId="78" fillId="0" borderId="27" xfId="0" applyFont="1" applyBorder="1" applyAlignment="1">
      <alignment horizontal="center"/>
    </xf>
    <xf numFmtId="0" fontId="78" fillId="0" borderId="28" xfId="0" applyFont="1" applyBorder="1" applyAlignment="1">
      <alignment horizontal="center"/>
    </xf>
    <xf numFmtId="0" fontId="75" fillId="0" borderId="58" xfId="0" applyFont="1" applyBorder="1" applyAlignment="1">
      <alignment horizontal="left"/>
    </xf>
    <xf numFmtId="0" fontId="75" fillId="0" borderId="57" xfId="0" applyFont="1" applyBorder="1" applyAlignment="1">
      <alignment horizontal="left"/>
    </xf>
    <xf numFmtId="0" fontId="77" fillId="0" borderId="1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78" fillId="0" borderId="21" xfId="0" applyNumberFormat="1" applyFont="1" applyBorder="1" applyAlignment="1" quotePrefix="1">
      <alignment horizontal="center"/>
    </xf>
    <xf numFmtId="172" fontId="78" fillId="0" borderId="16" xfId="0" applyNumberFormat="1" applyFont="1" applyBorder="1" applyAlignment="1">
      <alignment horizontal="center"/>
    </xf>
    <xf numFmtId="0" fontId="75" fillId="0" borderId="16" xfId="0" applyFont="1" applyBorder="1" applyAlignment="1">
      <alignment horizontal="left"/>
    </xf>
    <xf numFmtId="0" fontId="83" fillId="0" borderId="58" xfId="0" applyFont="1" applyBorder="1" applyAlignment="1">
      <alignment horizontal="center"/>
    </xf>
    <xf numFmtId="0" fontId="83" fillId="0" borderId="60" xfId="0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98" fillId="0" borderId="10" xfId="0" applyFont="1" applyBorder="1" applyAlignment="1">
      <alignment horizontal="center" wrapText="1"/>
    </xf>
    <xf numFmtId="0" fontId="98" fillId="0" borderId="0" xfId="0" applyFont="1" applyBorder="1" applyAlignment="1">
      <alignment horizontal="center" wrapText="1"/>
    </xf>
    <xf numFmtId="0" fontId="92" fillId="0" borderId="29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99" fillId="0" borderId="58" xfId="0" applyFont="1" applyBorder="1" applyAlignment="1">
      <alignment horizontal="center"/>
    </xf>
    <xf numFmtId="0" fontId="99" fillId="0" borderId="57" xfId="0" applyFont="1" applyBorder="1" applyAlignment="1">
      <alignment horizontal="center"/>
    </xf>
    <xf numFmtId="0" fontId="94" fillId="0" borderId="24" xfId="0" applyFont="1" applyBorder="1" applyAlignment="1">
      <alignment horizontal="center" wrapText="1"/>
    </xf>
    <xf numFmtId="0" fontId="9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0" fillId="0" borderId="25" xfId="0" applyFont="1" applyBorder="1" applyAlignment="1">
      <alignment horizontal="center"/>
    </xf>
    <xf numFmtId="0" fontId="100" fillId="0" borderId="27" xfId="0" applyFont="1" applyBorder="1" applyAlignment="1">
      <alignment horizontal="center"/>
    </xf>
    <xf numFmtId="0" fontId="100" fillId="0" borderId="28" xfId="0" applyFont="1" applyBorder="1" applyAlignment="1">
      <alignment horizontal="center"/>
    </xf>
    <xf numFmtId="0" fontId="98" fillId="0" borderId="11" xfId="0" applyFont="1" applyBorder="1" applyAlignment="1">
      <alignment horizontal="center" wrapText="1"/>
    </xf>
    <xf numFmtId="0" fontId="5" fillId="0" borderId="0" xfId="0" applyFont="1" applyAlignment="1" applyProtection="1">
      <alignment horizontal="center"/>
      <protection/>
    </xf>
    <xf numFmtId="0" fontId="47" fillId="0" borderId="25" xfId="0" applyFont="1" applyBorder="1" applyAlignment="1" applyProtection="1">
      <alignment horizontal="center"/>
      <protection locked="0"/>
    </xf>
    <xf numFmtId="0" fontId="47" fillId="0" borderId="28" xfId="0" applyFont="1" applyBorder="1" applyAlignment="1" applyProtection="1">
      <alignment horizontal="center"/>
      <protection locked="0"/>
    </xf>
    <xf numFmtId="0" fontId="47" fillId="0" borderId="16" xfId="0" applyFont="1" applyBorder="1" applyAlignment="1" applyProtection="1">
      <alignment horizontal="center"/>
      <protection locked="0"/>
    </xf>
    <xf numFmtId="0" fontId="47" fillId="0" borderId="27" xfId="0" applyFont="1" applyBorder="1" applyAlignment="1" applyProtection="1">
      <alignment horizontal="center"/>
      <protection locked="0"/>
    </xf>
    <xf numFmtId="0" fontId="55" fillId="0" borderId="16" xfId="45" applyFont="1" applyBorder="1" applyAlignment="1" applyProtection="1">
      <alignment horizontal="center"/>
      <protection locked="0"/>
    </xf>
    <xf numFmtId="9" fontId="54" fillId="10" borderId="30" xfId="0" applyNumberFormat="1" applyFont="1" applyFill="1" applyBorder="1" applyAlignment="1" applyProtection="1">
      <alignment horizontal="center" vertical="center" wrapText="1"/>
      <protection/>
    </xf>
    <xf numFmtId="9" fontId="54" fillId="10" borderId="18" xfId="0" applyNumberFormat="1" applyFont="1" applyFill="1" applyBorder="1" applyAlignment="1" applyProtection="1">
      <alignment horizontal="center" vertical="center" wrapText="1"/>
      <protection/>
    </xf>
    <xf numFmtId="9" fontId="54" fillId="10" borderId="16" xfId="0" applyNumberFormat="1" applyFont="1" applyFill="1" applyBorder="1" applyAlignment="1" applyProtection="1">
      <alignment horizontal="center" vertical="center" wrapText="1"/>
      <protection/>
    </xf>
    <xf numFmtId="9" fontId="48" fillId="10" borderId="16" xfId="0" applyNumberFormat="1" applyFont="1" applyFill="1" applyBorder="1" applyAlignment="1" applyProtection="1">
      <alignment horizontal="center" vertical="center" wrapText="1"/>
      <protection/>
    </xf>
    <xf numFmtId="0" fontId="46" fillId="10" borderId="16" xfId="0" applyFont="1" applyFill="1" applyBorder="1" applyAlignment="1" applyProtection="1">
      <alignment horizontal="center" vertical="center" wrapText="1"/>
      <protection/>
    </xf>
    <xf numFmtId="0" fontId="46" fillId="10" borderId="30" xfId="0" applyFont="1" applyFill="1" applyBorder="1" applyAlignment="1" applyProtection="1">
      <alignment horizontal="center" vertical="center" wrapText="1"/>
      <protection/>
    </xf>
    <xf numFmtId="0" fontId="46" fillId="10" borderId="18" xfId="0" applyFont="1" applyFill="1" applyBorder="1" applyAlignment="1" applyProtection="1">
      <alignment horizontal="center" vertical="center" wrapText="1"/>
      <protection/>
    </xf>
    <xf numFmtId="9" fontId="46" fillId="10" borderId="16" xfId="0" applyNumberFormat="1" applyFont="1" applyFill="1" applyBorder="1" applyAlignment="1" applyProtection="1">
      <alignment horizontal="center" vertical="center" wrapText="1"/>
      <protection/>
    </xf>
    <xf numFmtId="0" fontId="54" fillId="10" borderId="30" xfId="0" applyFont="1" applyFill="1" applyBorder="1" applyAlignment="1" applyProtection="1">
      <alignment horizontal="center" vertical="center" wrapText="1"/>
      <protection/>
    </xf>
    <xf numFmtId="0" fontId="54" fillId="10" borderId="18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Alignment="1" applyProtection="1">
      <alignment horizontal="center"/>
      <protection/>
    </xf>
    <xf numFmtId="0" fontId="83" fillId="33" borderId="25" xfId="0" applyFont="1" applyFill="1" applyBorder="1" applyAlignment="1" applyProtection="1">
      <alignment horizontal="center"/>
      <protection locked="0"/>
    </xf>
    <xf numFmtId="0" fontId="83" fillId="33" borderId="28" xfId="0" applyFont="1" applyFill="1" applyBorder="1" applyAlignment="1" applyProtection="1">
      <alignment horizontal="center"/>
      <protection locked="0"/>
    </xf>
    <xf numFmtId="0" fontId="83" fillId="33" borderId="16" xfId="0" applyFont="1" applyFill="1" applyBorder="1" applyAlignment="1" applyProtection="1">
      <alignment horizontal="center"/>
      <protection locked="0"/>
    </xf>
    <xf numFmtId="0" fontId="83" fillId="33" borderId="27" xfId="0" applyFont="1" applyFill="1" applyBorder="1" applyAlignment="1" applyProtection="1">
      <alignment horizontal="center"/>
      <protection locked="0"/>
    </xf>
    <xf numFmtId="0" fontId="64" fillId="33" borderId="16" xfId="45" applyFill="1" applyBorder="1" applyAlignment="1" applyProtection="1">
      <alignment horizontal="center"/>
      <protection locked="0"/>
    </xf>
    <xf numFmtId="0" fontId="82" fillId="33" borderId="16" xfId="0" applyFont="1" applyFill="1" applyBorder="1" applyAlignment="1" applyProtection="1">
      <alignment horizontal="center"/>
      <protection locked="0"/>
    </xf>
    <xf numFmtId="9" fontId="56" fillId="33" borderId="30" xfId="0" applyNumberFormat="1" applyFont="1" applyFill="1" applyBorder="1" applyAlignment="1" applyProtection="1">
      <alignment horizontal="center" vertical="center" wrapText="1"/>
      <protection/>
    </xf>
    <xf numFmtId="9" fontId="56" fillId="33" borderId="18" xfId="0" applyNumberFormat="1" applyFont="1" applyFill="1" applyBorder="1" applyAlignment="1" applyProtection="1">
      <alignment horizontal="center" vertical="center" wrapText="1"/>
      <protection/>
    </xf>
    <xf numFmtId="9" fontId="56" fillId="33" borderId="16" xfId="0" applyNumberFormat="1" applyFont="1" applyFill="1" applyBorder="1" applyAlignment="1" applyProtection="1">
      <alignment horizontal="center" vertical="center" wrapText="1"/>
      <protection/>
    </xf>
    <xf numFmtId="9" fontId="34" fillId="33" borderId="16" xfId="0" applyNumberFormat="1" applyFont="1" applyFill="1" applyBorder="1" applyAlignment="1" applyProtection="1">
      <alignment horizontal="center" vertical="center" wrapText="1"/>
      <protection/>
    </xf>
    <xf numFmtId="0" fontId="35" fillId="33" borderId="16" xfId="0" applyFont="1" applyFill="1" applyBorder="1" applyAlignment="1" applyProtection="1">
      <alignment horizontal="center" vertical="center" wrapText="1"/>
      <protection/>
    </xf>
    <xf numFmtId="0" fontId="46" fillId="33" borderId="16" xfId="0" applyFont="1" applyFill="1" applyBorder="1" applyAlignment="1" applyProtection="1">
      <alignment horizontal="center" vertical="center" wrapText="1"/>
      <protection/>
    </xf>
    <xf numFmtId="0" fontId="35" fillId="33" borderId="30" xfId="0" applyFont="1" applyFill="1" applyBorder="1" applyAlignment="1" applyProtection="1">
      <alignment horizontal="center" vertical="center" wrapText="1"/>
      <protection/>
    </xf>
    <xf numFmtId="0" fontId="35" fillId="33" borderId="18" xfId="0" applyFont="1" applyFill="1" applyBorder="1" applyAlignment="1" applyProtection="1">
      <alignment horizontal="center" vertical="center" wrapText="1"/>
      <protection/>
    </xf>
    <xf numFmtId="9" fontId="35" fillId="33" borderId="16" xfId="0" applyNumberFormat="1" applyFont="1" applyFill="1" applyBorder="1" applyAlignment="1" applyProtection="1">
      <alignment horizontal="center" vertical="center" wrapText="1"/>
      <protection/>
    </xf>
    <xf numFmtId="0" fontId="56" fillId="33" borderId="30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center"/>
      <protection/>
    </xf>
    <xf numFmtId="0" fontId="83" fillId="0" borderId="25" xfId="0" applyFont="1" applyBorder="1" applyAlignment="1" applyProtection="1">
      <alignment horizontal="center"/>
      <protection locked="0"/>
    </xf>
    <xf numFmtId="0" fontId="83" fillId="0" borderId="28" xfId="0" applyFont="1" applyBorder="1" applyAlignment="1" applyProtection="1">
      <alignment horizontal="center"/>
      <protection locked="0"/>
    </xf>
    <xf numFmtId="0" fontId="83" fillId="0" borderId="16" xfId="0" applyFont="1" applyBorder="1" applyAlignment="1" applyProtection="1">
      <alignment horizontal="center"/>
      <protection locked="0"/>
    </xf>
    <xf numFmtId="0" fontId="83" fillId="0" borderId="27" xfId="0" applyFont="1" applyBorder="1" applyAlignment="1" applyProtection="1">
      <alignment horizontal="center"/>
      <protection locked="0"/>
    </xf>
    <xf numFmtId="0" fontId="64" fillId="0" borderId="16" xfId="45" applyBorder="1" applyAlignment="1" applyProtection="1">
      <alignment horizontal="center"/>
      <protection locked="0"/>
    </xf>
    <xf numFmtId="0" fontId="82" fillId="0" borderId="16" xfId="0" applyFont="1" applyBorder="1" applyAlignment="1" applyProtection="1">
      <alignment horizontal="center"/>
      <protection locked="0"/>
    </xf>
    <xf numFmtId="9" fontId="56" fillId="10" borderId="30" xfId="0" applyNumberFormat="1" applyFont="1" applyFill="1" applyBorder="1" applyAlignment="1" applyProtection="1">
      <alignment horizontal="center" vertical="center" wrapText="1"/>
      <protection/>
    </xf>
    <xf numFmtId="9" fontId="56" fillId="10" borderId="18" xfId="0" applyNumberFormat="1" applyFont="1" applyFill="1" applyBorder="1" applyAlignment="1" applyProtection="1">
      <alignment horizontal="center" vertical="center" wrapText="1"/>
      <protection/>
    </xf>
    <xf numFmtId="9" fontId="56" fillId="10" borderId="16" xfId="0" applyNumberFormat="1" applyFont="1" applyFill="1" applyBorder="1" applyAlignment="1" applyProtection="1">
      <alignment horizontal="center" vertical="center" wrapText="1"/>
      <protection/>
    </xf>
    <xf numFmtId="9" fontId="34" fillId="10" borderId="16" xfId="0" applyNumberFormat="1" applyFont="1" applyFill="1" applyBorder="1" applyAlignment="1" applyProtection="1">
      <alignment horizontal="center" vertical="center" wrapText="1"/>
      <protection/>
    </xf>
    <xf numFmtId="0" fontId="35" fillId="10" borderId="16" xfId="0" applyFont="1" applyFill="1" applyBorder="1" applyAlignment="1" applyProtection="1">
      <alignment horizontal="center" vertical="center" wrapText="1"/>
      <protection/>
    </xf>
    <xf numFmtId="0" fontId="35" fillId="10" borderId="30" xfId="0" applyFont="1" applyFill="1" applyBorder="1" applyAlignment="1" applyProtection="1">
      <alignment horizontal="center" vertical="center" wrapText="1"/>
      <protection/>
    </xf>
    <xf numFmtId="0" fontId="35" fillId="10" borderId="18" xfId="0" applyFont="1" applyFill="1" applyBorder="1" applyAlignment="1" applyProtection="1">
      <alignment horizontal="center" vertical="center" wrapText="1"/>
      <protection/>
    </xf>
    <xf numFmtId="9" fontId="35" fillId="10" borderId="16" xfId="0" applyNumberFormat="1" applyFont="1" applyFill="1" applyBorder="1" applyAlignment="1" applyProtection="1">
      <alignment horizontal="center" vertical="center" wrapText="1"/>
      <protection/>
    </xf>
    <xf numFmtId="0" fontId="56" fillId="10" borderId="30" xfId="0" applyFont="1" applyFill="1" applyBorder="1" applyAlignment="1" applyProtection="1">
      <alignment horizontal="center" vertical="center" wrapText="1"/>
      <protection/>
    </xf>
    <xf numFmtId="0" fontId="56" fillId="1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47625</xdr:rowOff>
    </xdr:from>
    <xdr:to>
      <xdr:col>1</xdr:col>
      <xdr:colOff>676275</xdr:colOff>
      <xdr:row>3</xdr:row>
      <xdr:rowOff>142875</xdr:rowOff>
    </xdr:to>
    <xdr:pic>
      <xdr:nvPicPr>
        <xdr:cNvPr id="1" name="Picture 1" descr="logo_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47625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40</xdr:row>
      <xdr:rowOff>152400</xdr:rowOff>
    </xdr:from>
    <xdr:to>
      <xdr:col>1</xdr:col>
      <xdr:colOff>628650</xdr:colOff>
      <xdr:row>43</xdr:row>
      <xdr:rowOff>104775</xdr:rowOff>
    </xdr:to>
    <xdr:pic>
      <xdr:nvPicPr>
        <xdr:cNvPr id="2" name="Picture 1" descr="logo_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686925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38100</xdr:rowOff>
    </xdr:from>
    <xdr:to>
      <xdr:col>1</xdr:col>
      <xdr:colOff>1057275</xdr:colOff>
      <xdr:row>3</xdr:row>
      <xdr:rowOff>123825</xdr:rowOff>
    </xdr:to>
    <xdr:pic>
      <xdr:nvPicPr>
        <xdr:cNvPr id="1" name="Imagen 1" descr="u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38100</xdr:rowOff>
    </xdr:from>
    <xdr:to>
      <xdr:col>1</xdr:col>
      <xdr:colOff>1057275</xdr:colOff>
      <xdr:row>3</xdr:row>
      <xdr:rowOff>123825</xdr:rowOff>
    </xdr:to>
    <xdr:pic>
      <xdr:nvPicPr>
        <xdr:cNvPr id="1" name="Imagen 1" descr="u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38100</xdr:rowOff>
    </xdr:from>
    <xdr:to>
      <xdr:col>1</xdr:col>
      <xdr:colOff>1057275</xdr:colOff>
      <xdr:row>3</xdr:row>
      <xdr:rowOff>123825</xdr:rowOff>
    </xdr:to>
    <xdr:pic>
      <xdr:nvPicPr>
        <xdr:cNvPr id="1" name="Imagen 1" descr="u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38100</xdr:rowOff>
    </xdr:from>
    <xdr:to>
      <xdr:col>1</xdr:col>
      <xdr:colOff>1057275</xdr:colOff>
      <xdr:row>3</xdr:row>
      <xdr:rowOff>123825</xdr:rowOff>
    </xdr:to>
    <xdr:pic>
      <xdr:nvPicPr>
        <xdr:cNvPr id="1" name="Imagen 1" descr="u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38100</xdr:rowOff>
    </xdr:from>
    <xdr:to>
      <xdr:col>1</xdr:col>
      <xdr:colOff>1152525</xdr:colOff>
      <xdr:row>3</xdr:row>
      <xdr:rowOff>123825</xdr:rowOff>
    </xdr:to>
    <xdr:pic>
      <xdr:nvPicPr>
        <xdr:cNvPr id="1" name="Imagen 1" descr="u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628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mmitos\Documents\Nueva%20carpeta\BORRADOR%20DE%20NOTAS%20blok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RADOR DE NOTAS"/>
      <sheetName val="Hoja2"/>
      <sheetName val="Hoja3"/>
      <sheetName val="Hoja5"/>
      <sheetName val="Hoja1"/>
      <sheetName val="Hoja4"/>
      <sheetName val="Hoja7"/>
      <sheetName val="Hoja8"/>
      <sheetName val="Hoja9"/>
      <sheetName val="Hoja6"/>
      <sheetName val="Hoja10"/>
    </sheetNames>
    <sheetDataSet>
      <sheetData sheetId="1">
        <row r="1">
          <cell r="A1" t="str">
            <v>ADMINISTRACIÓN DE EMPRESAS TURÍSTICAS</v>
          </cell>
          <cell r="C1" t="str">
            <v>CHIA</v>
          </cell>
          <cell r="E1" t="str">
            <v>X</v>
          </cell>
        </row>
        <row r="2">
          <cell r="A2" t="str">
            <v>ADMINISTRACIÓN DE NEGOCIOS</v>
          </cell>
          <cell r="C2" t="str">
            <v>KENNEDY</v>
          </cell>
          <cell r="E2" t="str">
            <v>CL</v>
          </cell>
        </row>
        <row r="3">
          <cell r="A3" t="str">
            <v>ADMINISTRACIÓN FINANCIERA</v>
          </cell>
          <cell r="C3" t="str">
            <v>SUBA</v>
          </cell>
          <cell r="E3" t="str">
            <v>100%</v>
          </cell>
        </row>
        <row r="4">
          <cell r="A4" t="str">
            <v>ADMINISTRACIÓN TURÍSTICA Y HOTELERA</v>
          </cell>
          <cell r="C4" t="str">
            <v>TUNAL</v>
          </cell>
        </row>
        <row r="5">
          <cell r="A5" t="str">
            <v>INGENIERÍA DE SISTEMAS</v>
          </cell>
        </row>
        <row r="6">
          <cell r="A6" t="str">
            <v>LIC. EN CIENCIAS NATURALES</v>
          </cell>
        </row>
        <row r="7">
          <cell r="A7" t="str">
            <v>LIC. EN EDUCACIÓN ARTISTICA</v>
          </cell>
        </row>
        <row r="8">
          <cell r="A8" t="str">
            <v>LIC. EN INFORMATICA</v>
          </cell>
        </row>
        <row r="9">
          <cell r="A9" t="str">
            <v>LIC. EN LENGUA CASTELLANA</v>
          </cell>
        </row>
        <row r="10">
          <cell r="A10" t="str">
            <v>LIC. EN MATEMATICAS</v>
          </cell>
        </row>
        <row r="11">
          <cell r="A11" t="str">
            <v>LIC. EN PEDAGOGÍA INFANTIL</v>
          </cell>
        </row>
        <row r="12">
          <cell r="A12" t="str">
            <v>SALUD OCUPACIONAL</v>
          </cell>
        </row>
        <row r="13">
          <cell r="A13" t="str">
            <v>TEC. EN GESTIÓN TURÍSTICA</v>
          </cell>
        </row>
        <row r="14">
          <cell r="A14" t="str">
            <v>TEC. EN REGENCIA DE FARMACIA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AMMESRGARAVITO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HAMMESRGARAVITO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AMMESRGARAVITO@GMAIL.COM" TargetMode="External" /><Relationship Id="rId2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HAMMESRGARAVITO@GMAIL.COM" TargetMode="External" /><Relationship Id="rId2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HAMMESRGARAVITO@GMAIL.CO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79"/>
  <sheetViews>
    <sheetView view="pageBreakPreview" zoomScale="85" zoomScaleNormal="85" zoomScaleSheetLayoutView="85" zoomScalePageLayoutView="0" workbookViewId="0" topLeftCell="A43">
      <selection activeCell="N57" sqref="N57"/>
    </sheetView>
  </sheetViews>
  <sheetFormatPr defaultColWidth="11.421875" defaultRowHeight="15"/>
  <cols>
    <col min="1" max="1" width="13.00390625" style="0" customWidth="1"/>
    <col min="2" max="2" width="23.140625" style="0" customWidth="1"/>
    <col min="3" max="3" width="15.421875" style="0" customWidth="1"/>
    <col min="4" max="4" width="18.8515625" style="0" customWidth="1"/>
    <col min="5" max="5" width="17.57421875" style="0" customWidth="1"/>
    <col min="6" max="6" width="13.28125" style="0" customWidth="1"/>
    <col min="7" max="7" width="11.57421875" style="0" customWidth="1"/>
    <col min="8" max="8" width="10.7109375" style="0" customWidth="1"/>
    <col min="9" max="9" width="23.8515625" style="0" customWidth="1"/>
    <col min="10" max="10" width="3.140625" style="0" customWidth="1"/>
  </cols>
  <sheetData>
    <row r="1" spans="1:9" ht="18.75" customHeight="1">
      <c r="A1" s="555"/>
      <c r="B1" s="556"/>
      <c r="C1" s="571" t="s">
        <v>2</v>
      </c>
      <c r="D1" s="572"/>
      <c r="E1" s="572"/>
      <c r="F1" s="572"/>
      <c r="G1" s="572"/>
      <c r="H1" s="563" t="s">
        <v>3</v>
      </c>
      <c r="I1" s="564"/>
    </row>
    <row r="2" spans="1:9" ht="15.75" customHeight="1">
      <c r="A2" s="557"/>
      <c r="B2" s="558"/>
      <c r="C2" s="561" t="s">
        <v>32</v>
      </c>
      <c r="D2" s="562"/>
      <c r="E2" s="562"/>
      <c r="F2" s="562"/>
      <c r="G2" s="562"/>
      <c r="H2" s="565"/>
      <c r="I2" s="566"/>
    </row>
    <row r="3" spans="1:9" ht="15.75">
      <c r="A3" s="557"/>
      <c r="B3" s="558"/>
      <c r="C3" s="561" t="s">
        <v>33</v>
      </c>
      <c r="D3" s="562"/>
      <c r="E3" s="562"/>
      <c r="F3" s="562"/>
      <c r="G3" s="562"/>
      <c r="H3" s="527" t="s">
        <v>35</v>
      </c>
      <c r="I3" s="528"/>
    </row>
    <row r="4" spans="1:9" ht="15.75" customHeight="1" thickBot="1">
      <c r="A4" s="559"/>
      <c r="B4" s="560"/>
      <c r="C4" s="573" t="s">
        <v>28</v>
      </c>
      <c r="D4" s="574"/>
      <c r="E4" s="574"/>
      <c r="F4" s="574"/>
      <c r="G4" s="574"/>
      <c r="H4" s="575" t="s">
        <v>4</v>
      </c>
      <c r="I4" s="576"/>
    </row>
    <row r="5" spans="1:9" ht="18.75" customHeight="1">
      <c r="A5" s="2"/>
      <c r="B5" s="3"/>
      <c r="C5" s="4"/>
      <c r="D5" s="4"/>
      <c r="E5" s="4"/>
      <c r="F5" s="4"/>
      <c r="G5" s="4"/>
      <c r="H5" s="5"/>
      <c r="I5" s="6"/>
    </row>
    <row r="6" spans="1:9" ht="15.75" thickBot="1">
      <c r="A6" s="531" t="s">
        <v>1</v>
      </c>
      <c r="B6" s="532"/>
      <c r="C6" s="7" t="s">
        <v>36</v>
      </c>
      <c r="D6" s="7"/>
      <c r="E6" s="8"/>
      <c r="F6" s="9" t="s">
        <v>6</v>
      </c>
      <c r="G6" s="7" t="s">
        <v>37</v>
      </c>
      <c r="H6" s="9" t="s">
        <v>7</v>
      </c>
      <c r="I6" s="10" t="s">
        <v>38</v>
      </c>
    </row>
    <row r="7" spans="1:9" ht="15">
      <c r="A7" s="11"/>
      <c r="B7" s="12"/>
      <c r="C7" s="12"/>
      <c r="D7" s="12"/>
      <c r="E7" s="12"/>
      <c r="F7" s="12"/>
      <c r="G7" s="12"/>
      <c r="H7" s="12"/>
      <c r="I7" s="13"/>
    </row>
    <row r="8" spans="1:9" ht="15.75" thickBot="1">
      <c r="A8" s="540" t="s">
        <v>25</v>
      </c>
      <c r="B8" s="541"/>
      <c r="C8" s="7" t="s">
        <v>39</v>
      </c>
      <c r="D8" s="7"/>
      <c r="E8" s="7"/>
      <c r="F8" s="7"/>
      <c r="G8" s="9" t="s">
        <v>0</v>
      </c>
      <c r="H8" s="14">
        <v>79317934</v>
      </c>
      <c r="I8" s="15"/>
    </row>
    <row r="9" spans="1:9" ht="15.75" thickBot="1">
      <c r="A9" s="531" t="s">
        <v>34</v>
      </c>
      <c r="B9" s="532"/>
      <c r="C9" s="532"/>
      <c r="D9" s="532"/>
      <c r="E9" s="532"/>
      <c r="F9" s="532"/>
      <c r="G9" s="532"/>
      <c r="H9" s="532"/>
      <c r="I9" s="533"/>
    </row>
    <row r="10" spans="1:9" ht="27.75" customHeight="1">
      <c r="A10" s="577" t="s">
        <v>19</v>
      </c>
      <c r="B10" s="578"/>
      <c r="C10" s="17"/>
      <c r="D10" s="16" t="s">
        <v>20</v>
      </c>
      <c r="E10" s="17"/>
      <c r="F10" s="16" t="s">
        <v>21</v>
      </c>
      <c r="G10" s="18"/>
      <c r="H10" s="16" t="s">
        <v>22</v>
      </c>
      <c r="I10" s="19"/>
    </row>
    <row r="11" spans="1:9" ht="22.5" customHeight="1">
      <c r="A11" s="570" t="s">
        <v>18</v>
      </c>
      <c r="B11" s="542"/>
      <c r="C11" s="20" t="s">
        <v>40</v>
      </c>
      <c r="D11" s="20" t="s">
        <v>24</v>
      </c>
      <c r="E11" s="20"/>
      <c r="F11" s="20" t="s">
        <v>23</v>
      </c>
      <c r="G11" s="21"/>
      <c r="H11" s="542"/>
      <c r="I11" s="543"/>
    </row>
    <row r="12" spans="1:9" ht="27.75" customHeight="1" thickBot="1">
      <c r="A12" s="548" t="s">
        <v>30</v>
      </c>
      <c r="B12" s="549"/>
      <c r="C12" s="22" t="s">
        <v>11</v>
      </c>
      <c r="D12" s="22"/>
      <c r="E12" s="22" t="s">
        <v>12</v>
      </c>
      <c r="F12" s="22"/>
      <c r="G12" s="23" t="s">
        <v>29</v>
      </c>
      <c r="H12" s="544"/>
      <c r="I12" s="545"/>
    </row>
    <row r="13" spans="1:9" ht="27.75" customHeight="1">
      <c r="A13" s="550" t="s">
        <v>17</v>
      </c>
      <c r="B13" s="551"/>
      <c r="C13" s="546" t="s">
        <v>16</v>
      </c>
      <c r="D13" s="546"/>
      <c r="E13" s="546"/>
      <c r="F13" s="546"/>
      <c r="G13" s="546"/>
      <c r="H13" s="24" t="s">
        <v>15</v>
      </c>
      <c r="I13" s="25" t="s">
        <v>14</v>
      </c>
    </row>
    <row r="14" spans="1:9" ht="22.5" customHeight="1">
      <c r="A14" s="552">
        <v>703319</v>
      </c>
      <c r="B14" s="553"/>
      <c r="C14" s="547" t="s">
        <v>43</v>
      </c>
      <c r="D14" s="547"/>
      <c r="E14" s="547"/>
      <c r="F14" s="547"/>
      <c r="G14" s="547"/>
      <c r="H14" s="26">
        <v>1</v>
      </c>
      <c r="I14" s="27" t="s">
        <v>44</v>
      </c>
    </row>
    <row r="15" spans="1:9" ht="22.5" customHeight="1">
      <c r="A15" s="28" t="s">
        <v>5</v>
      </c>
      <c r="B15" s="29" t="s">
        <v>26</v>
      </c>
      <c r="C15" s="534" t="s">
        <v>27</v>
      </c>
      <c r="D15" s="534"/>
      <c r="E15" s="534"/>
      <c r="F15" s="534"/>
      <c r="G15" s="534"/>
      <c r="H15" s="534"/>
      <c r="I15" s="30" t="s">
        <v>13</v>
      </c>
    </row>
    <row r="16" spans="1:9" ht="21" customHeight="1">
      <c r="A16" s="31">
        <v>1</v>
      </c>
      <c r="B16" s="51">
        <v>84651042013</v>
      </c>
      <c r="C16" s="579" t="s">
        <v>41</v>
      </c>
      <c r="D16" s="580"/>
      <c r="E16" s="580"/>
      <c r="F16" s="580"/>
      <c r="G16" s="580"/>
      <c r="H16" s="581"/>
      <c r="I16" s="52">
        <v>3.1</v>
      </c>
    </row>
    <row r="17" spans="1:9" ht="21" customHeight="1">
      <c r="A17" s="31">
        <v>2</v>
      </c>
      <c r="B17" s="32"/>
      <c r="C17" s="554"/>
      <c r="D17" s="554"/>
      <c r="E17" s="554"/>
      <c r="F17" s="554"/>
      <c r="G17" s="554"/>
      <c r="H17" s="554"/>
      <c r="I17" s="33"/>
    </row>
    <row r="18" spans="1:9" ht="21" customHeight="1">
      <c r="A18" s="31">
        <v>3</v>
      </c>
      <c r="B18" s="32"/>
      <c r="C18" s="554"/>
      <c r="D18" s="554"/>
      <c r="E18" s="554"/>
      <c r="F18" s="554"/>
      <c r="G18" s="554"/>
      <c r="H18" s="554"/>
      <c r="I18" s="33"/>
    </row>
    <row r="19" spans="1:9" ht="21" customHeight="1">
      <c r="A19" s="31">
        <v>4</v>
      </c>
      <c r="B19" s="32"/>
      <c r="C19" s="554"/>
      <c r="D19" s="554"/>
      <c r="E19" s="554"/>
      <c r="F19" s="554"/>
      <c r="G19" s="554"/>
      <c r="H19" s="554"/>
      <c r="I19" s="33"/>
    </row>
    <row r="20" spans="1:9" ht="21" customHeight="1">
      <c r="A20" s="31">
        <v>5</v>
      </c>
      <c r="B20" s="32"/>
      <c r="C20" s="554"/>
      <c r="D20" s="554"/>
      <c r="E20" s="554"/>
      <c r="F20" s="554"/>
      <c r="G20" s="554"/>
      <c r="H20" s="554"/>
      <c r="I20" s="33"/>
    </row>
    <row r="21" spans="1:9" ht="21" customHeight="1">
      <c r="A21" s="31">
        <v>6</v>
      </c>
      <c r="B21" s="32"/>
      <c r="C21" s="554"/>
      <c r="D21" s="554"/>
      <c r="E21" s="554"/>
      <c r="F21" s="554"/>
      <c r="G21" s="554"/>
      <c r="H21" s="554"/>
      <c r="I21" s="33"/>
    </row>
    <row r="22" spans="1:9" ht="21" customHeight="1">
      <c r="A22" s="31">
        <v>7</v>
      </c>
      <c r="B22" s="32"/>
      <c r="C22" s="554"/>
      <c r="D22" s="554"/>
      <c r="E22" s="554"/>
      <c r="F22" s="554"/>
      <c r="G22" s="554"/>
      <c r="H22" s="554"/>
      <c r="I22" s="33"/>
    </row>
    <row r="23" spans="1:9" ht="21" customHeight="1">
      <c r="A23" s="31">
        <v>8</v>
      </c>
      <c r="B23" s="32"/>
      <c r="C23" s="554"/>
      <c r="D23" s="554"/>
      <c r="E23" s="554"/>
      <c r="F23" s="554"/>
      <c r="G23" s="554"/>
      <c r="H23" s="554"/>
      <c r="I23" s="33"/>
    </row>
    <row r="24" spans="1:9" ht="21" customHeight="1">
      <c r="A24" s="31">
        <v>9</v>
      </c>
      <c r="B24" s="32"/>
      <c r="C24" s="554"/>
      <c r="D24" s="554"/>
      <c r="E24" s="554"/>
      <c r="F24" s="554"/>
      <c r="G24" s="554"/>
      <c r="H24" s="554"/>
      <c r="I24" s="33"/>
    </row>
    <row r="25" spans="1:9" ht="21" customHeight="1" thickBot="1">
      <c r="A25" s="34">
        <v>10</v>
      </c>
      <c r="B25" s="35"/>
      <c r="C25" s="569"/>
      <c r="D25" s="569"/>
      <c r="E25" s="569"/>
      <c r="F25" s="569"/>
      <c r="G25" s="569"/>
      <c r="H25" s="569"/>
      <c r="I25" s="36"/>
    </row>
    <row r="26" spans="1:9" ht="15.75" customHeight="1">
      <c r="A26" s="538" t="s">
        <v>31</v>
      </c>
      <c r="B26" s="539"/>
      <c r="C26" s="539"/>
      <c r="D26" s="539"/>
      <c r="E26" s="12"/>
      <c r="F26" s="12"/>
      <c r="G26" s="12"/>
      <c r="H26" s="12"/>
      <c r="I26" s="13"/>
    </row>
    <row r="27" spans="1:10" ht="27" customHeight="1">
      <c r="A27" s="11"/>
      <c r="B27" s="12"/>
      <c r="C27" s="12"/>
      <c r="D27" s="12"/>
      <c r="E27" s="12"/>
      <c r="F27" s="12"/>
      <c r="G27" s="37"/>
      <c r="H27" s="37"/>
      <c r="I27" s="38"/>
      <c r="J27" s="1"/>
    </row>
    <row r="28" spans="1:10" ht="15.75" thickBot="1">
      <c r="A28" s="540" t="s">
        <v>8</v>
      </c>
      <c r="B28" s="541"/>
      <c r="C28" s="7"/>
      <c r="D28" s="7"/>
      <c r="E28" s="7"/>
      <c r="F28" s="12"/>
      <c r="G28" s="37"/>
      <c r="H28" s="37"/>
      <c r="I28" s="38"/>
      <c r="J28" s="1"/>
    </row>
    <row r="29" spans="1:10" ht="15" customHeight="1">
      <c r="A29" s="11"/>
      <c r="B29" s="12"/>
      <c r="C29" s="12"/>
      <c r="D29" s="12"/>
      <c r="E29" s="12"/>
      <c r="F29" s="12"/>
      <c r="G29" s="37"/>
      <c r="H29" s="37"/>
      <c r="I29" s="38"/>
      <c r="J29" s="1"/>
    </row>
    <row r="30" spans="1:10" ht="15.75" thickBot="1">
      <c r="A30" s="540" t="s">
        <v>9</v>
      </c>
      <c r="B30" s="541"/>
      <c r="C30" s="7"/>
      <c r="D30" s="7"/>
      <c r="E30" s="7"/>
      <c r="F30" s="12"/>
      <c r="G30" s="39"/>
      <c r="H30" s="39"/>
      <c r="I30" s="40"/>
      <c r="J30" s="1"/>
    </row>
    <row r="31" spans="1:10" ht="15">
      <c r="A31" s="41"/>
      <c r="B31" s="42"/>
      <c r="C31" s="12"/>
      <c r="D31" s="12"/>
      <c r="E31" s="12"/>
      <c r="F31" s="12"/>
      <c r="G31" s="39"/>
      <c r="H31" s="39"/>
      <c r="I31" s="40"/>
      <c r="J31" s="1"/>
    </row>
    <row r="32" spans="1:10" ht="15.75" thickBot="1">
      <c r="A32" s="540" t="s">
        <v>10</v>
      </c>
      <c r="B32" s="541"/>
      <c r="C32" s="7"/>
      <c r="D32" s="7"/>
      <c r="E32" s="7"/>
      <c r="F32" s="12"/>
      <c r="G32" s="37"/>
      <c r="H32" s="37"/>
      <c r="I32" s="38"/>
      <c r="J32" s="1"/>
    </row>
    <row r="33" spans="1:10" ht="15">
      <c r="A33" s="43"/>
      <c r="B33" s="44"/>
      <c r="C33" s="12"/>
      <c r="D33" s="12"/>
      <c r="E33" s="12"/>
      <c r="F33" s="12"/>
      <c r="G33" s="37"/>
      <c r="H33" s="37"/>
      <c r="I33" s="38"/>
      <c r="J33" s="1"/>
    </row>
    <row r="34" spans="1:10" ht="15">
      <c r="A34" s="43"/>
      <c r="B34" s="44"/>
      <c r="C34" s="12"/>
      <c r="D34" s="12"/>
      <c r="E34" s="12"/>
      <c r="F34" s="12"/>
      <c r="G34" s="37"/>
      <c r="H34" s="37"/>
      <c r="I34" s="38"/>
      <c r="J34" s="1"/>
    </row>
    <row r="35" spans="1:10" ht="15">
      <c r="A35" s="43"/>
      <c r="B35" s="44"/>
      <c r="C35" s="12"/>
      <c r="D35" s="12"/>
      <c r="E35" s="12"/>
      <c r="F35" s="12"/>
      <c r="G35" s="37"/>
      <c r="H35" s="37"/>
      <c r="I35" s="38"/>
      <c r="J35" s="1"/>
    </row>
    <row r="36" spans="1:10" ht="15.75" thickBot="1">
      <c r="A36" s="45"/>
      <c r="B36" s="46"/>
      <c r="C36" s="7"/>
      <c r="D36" s="7"/>
      <c r="E36" s="7"/>
      <c r="F36" s="7"/>
      <c r="G36" s="47"/>
      <c r="H36" s="47"/>
      <c r="I36" s="48"/>
      <c r="J36" s="1"/>
    </row>
    <row r="37" spans="1:10" ht="15">
      <c r="A37" s="44"/>
      <c r="B37" s="44"/>
      <c r="C37" s="12"/>
      <c r="D37" s="12"/>
      <c r="E37" s="12"/>
      <c r="F37" s="12"/>
      <c r="G37" s="37"/>
      <c r="H37" s="37"/>
      <c r="I37" s="37"/>
      <c r="J37" s="1"/>
    </row>
    <row r="38" spans="1:10" ht="15">
      <c r="A38" s="44"/>
      <c r="B38" s="44"/>
      <c r="C38" s="12"/>
      <c r="D38" s="12"/>
      <c r="E38" s="12"/>
      <c r="F38" s="12"/>
      <c r="G38" s="37"/>
      <c r="H38" s="37"/>
      <c r="I38" s="37"/>
      <c r="J38" s="1"/>
    </row>
    <row r="39" spans="1:10" ht="16.5" customHeight="1">
      <c r="A39" s="44"/>
      <c r="B39" s="44"/>
      <c r="C39" s="12"/>
      <c r="D39" s="12"/>
      <c r="E39" s="12"/>
      <c r="F39" s="12"/>
      <c r="G39" s="37"/>
      <c r="H39" s="37"/>
      <c r="I39" s="37"/>
      <c r="J39" s="1"/>
    </row>
    <row r="40" spans="1:10" ht="15.75" thickBot="1">
      <c r="A40" s="42"/>
      <c r="B40" s="42"/>
      <c r="C40" s="12"/>
      <c r="D40" s="12"/>
      <c r="E40" s="12"/>
      <c r="F40" s="12"/>
      <c r="G40" s="12"/>
      <c r="H40" s="12"/>
      <c r="I40" s="12"/>
      <c r="J40" s="1"/>
    </row>
    <row r="41" spans="1:10" ht="18.75">
      <c r="A41" s="555"/>
      <c r="B41" s="556"/>
      <c r="C41" s="571" t="s">
        <v>2</v>
      </c>
      <c r="D41" s="572"/>
      <c r="E41" s="572"/>
      <c r="F41" s="572"/>
      <c r="G41" s="572"/>
      <c r="H41" s="567" t="s">
        <v>3</v>
      </c>
      <c r="I41" s="564"/>
      <c r="J41" s="1"/>
    </row>
    <row r="42" spans="1:10" ht="26.25" customHeight="1">
      <c r="A42" s="557"/>
      <c r="B42" s="558"/>
      <c r="C42" s="561" t="s">
        <v>32</v>
      </c>
      <c r="D42" s="562"/>
      <c r="E42" s="562"/>
      <c r="F42" s="562"/>
      <c r="G42" s="562"/>
      <c r="H42" s="568"/>
      <c r="I42" s="566"/>
      <c r="J42" s="1"/>
    </row>
    <row r="43" spans="1:9" ht="15.75">
      <c r="A43" s="557"/>
      <c r="B43" s="558"/>
      <c r="C43" s="561" t="s">
        <v>33</v>
      </c>
      <c r="D43" s="562"/>
      <c r="E43" s="562"/>
      <c r="F43" s="562"/>
      <c r="G43" s="582"/>
      <c r="H43" s="527" t="s">
        <v>35</v>
      </c>
      <c r="I43" s="528"/>
    </row>
    <row r="44" spans="1:9" ht="15.75" thickBot="1">
      <c r="A44" s="559"/>
      <c r="B44" s="560"/>
      <c r="C44" s="573" t="s">
        <v>28</v>
      </c>
      <c r="D44" s="574"/>
      <c r="E44" s="574"/>
      <c r="F44" s="574"/>
      <c r="G44" s="574"/>
      <c r="H44" s="529" t="s">
        <v>4</v>
      </c>
      <c r="I44" s="530"/>
    </row>
    <row r="45" spans="1:9" ht="18.75" customHeight="1">
      <c r="A45" s="2"/>
      <c r="B45" s="3"/>
      <c r="C45" s="4"/>
      <c r="D45" s="4"/>
      <c r="E45" s="4"/>
      <c r="F45" s="4"/>
      <c r="G45" s="4"/>
      <c r="H45" s="5"/>
      <c r="I45" s="6"/>
    </row>
    <row r="46" spans="1:9" ht="31.5" customHeight="1" thickBot="1">
      <c r="A46" s="531" t="s">
        <v>1</v>
      </c>
      <c r="B46" s="532"/>
      <c r="C46" s="7" t="s">
        <v>42</v>
      </c>
      <c r="D46" s="7"/>
      <c r="E46" s="8"/>
      <c r="F46" s="9" t="s">
        <v>6</v>
      </c>
      <c r="G46" s="7" t="s">
        <v>46</v>
      </c>
      <c r="H46" s="9" t="s">
        <v>7</v>
      </c>
      <c r="I46" s="10" t="s">
        <v>38</v>
      </c>
    </row>
    <row r="47" spans="1:9" ht="15">
      <c r="A47" s="11"/>
      <c r="B47" s="12"/>
      <c r="C47" s="12"/>
      <c r="D47" s="12"/>
      <c r="E47" s="12"/>
      <c r="F47" s="12"/>
      <c r="G47" s="12"/>
      <c r="H47" s="12"/>
      <c r="I47" s="13"/>
    </row>
    <row r="48" spans="1:9" ht="15.75" thickBot="1">
      <c r="A48" s="540" t="s">
        <v>25</v>
      </c>
      <c r="B48" s="541"/>
      <c r="C48" s="7" t="s">
        <v>39</v>
      </c>
      <c r="D48" s="7"/>
      <c r="E48" s="7"/>
      <c r="F48" s="7"/>
      <c r="G48" s="9" t="s">
        <v>0</v>
      </c>
      <c r="H48" s="14">
        <v>79317934</v>
      </c>
      <c r="I48" s="15"/>
    </row>
    <row r="49" spans="1:9" ht="15.75" thickBot="1">
      <c r="A49" s="531" t="s">
        <v>34</v>
      </c>
      <c r="B49" s="532"/>
      <c r="C49" s="532"/>
      <c r="D49" s="532"/>
      <c r="E49" s="532"/>
      <c r="F49" s="532"/>
      <c r="G49" s="532"/>
      <c r="H49" s="532"/>
      <c r="I49" s="533"/>
    </row>
    <row r="50" spans="1:9" ht="21">
      <c r="A50" s="577" t="s">
        <v>19</v>
      </c>
      <c r="B50" s="578"/>
      <c r="C50" s="17"/>
      <c r="D50" s="16" t="s">
        <v>20</v>
      </c>
      <c r="E50" s="17"/>
      <c r="F50" s="16" t="s">
        <v>21</v>
      </c>
      <c r="G50" s="16" t="s">
        <v>40</v>
      </c>
      <c r="H50" s="16" t="s">
        <v>22</v>
      </c>
      <c r="I50" s="19"/>
    </row>
    <row r="51" spans="1:9" ht="21">
      <c r="A51" s="570" t="s">
        <v>18</v>
      </c>
      <c r="B51" s="542"/>
      <c r="C51" s="20"/>
      <c r="D51" s="20" t="s">
        <v>24</v>
      </c>
      <c r="E51" s="20"/>
      <c r="F51" s="20" t="s">
        <v>23</v>
      </c>
      <c r="G51" s="21"/>
      <c r="H51" s="542"/>
      <c r="I51" s="543"/>
    </row>
    <row r="52" spans="1:9" ht="15.75" thickBot="1">
      <c r="A52" s="548" t="s">
        <v>30</v>
      </c>
      <c r="B52" s="549"/>
      <c r="C52" s="22" t="s">
        <v>11</v>
      </c>
      <c r="D52" s="22"/>
      <c r="E52" s="22" t="s">
        <v>12</v>
      </c>
      <c r="F52" s="22"/>
      <c r="G52" s="23" t="s">
        <v>29</v>
      </c>
      <c r="H52" s="544"/>
      <c r="I52" s="545"/>
    </row>
    <row r="53" spans="1:9" ht="15">
      <c r="A53" s="550" t="s">
        <v>17</v>
      </c>
      <c r="B53" s="551"/>
      <c r="C53" s="546" t="s">
        <v>16</v>
      </c>
      <c r="D53" s="546"/>
      <c r="E53" s="546"/>
      <c r="F53" s="546"/>
      <c r="G53" s="546"/>
      <c r="H53" s="24" t="s">
        <v>15</v>
      </c>
      <c r="I53" s="25" t="s">
        <v>14</v>
      </c>
    </row>
    <row r="54" spans="1:9" ht="15">
      <c r="A54" s="552">
        <v>703239</v>
      </c>
      <c r="B54" s="553"/>
      <c r="C54" s="547" t="s">
        <v>45</v>
      </c>
      <c r="D54" s="547"/>
      <c r="E54" s="547"/>
      <c r="F54" s="547"/>
      <c r="G54" s="547"/>
      <c r="H54" s="26">
        <v>1</v>
      </c>
      <c r="I54" s="27" t="s">
        <v>44</v>
      </c>
    </row>
    <row r="55" spans="1:9" ht="15">
      <c r="A55" s="28" t="s">
        <v>5</v>
      </c>
      <c r="B55" s="29" t="s">
        <v>26</v>
      </c>
      <c r="C55" s="534" t="s">
        <v>27</v>
      </c>
      <c r="D55" s="534"/>
      <c r="E55" s="534"/>
      <c r="F55" s="534"/>
      <c r="G55" s="534"/>
      <c r="H55" s="534"/>
      <c r="I55" s="30" t="s">
        <v>13</v>
      </c>
    </row>
    <row r="56" spans="1:9" ht="15">
      <c r="A56" s="31">
        <v>1</v>
      </c>
      <c r="B56" s="51"/>
      <c r="C56" s="535"/>
      <c r="D56" s="536"/>
      <c r="E56" s="536"/>
      <c r="F56" s="536"/>
      <c r="G56" s="536"/>
      <c r="H56" s="537"/>
      <c r="I56" s="52"/>
    </row>
    <row r="57" spans="1:9" ht="21" customHeight="1">
      <c r="A57" s="31">
        <v>2</v>
      </c>
      <c r="B57" s="32"/>
      <c r="C57" s="554"/>
      <c r="D57" s="554"/>
      <c r="E57" s="554"/>
      <c r="F57" s="554"/>
      <c r="G57" s="554"/>
      <c r="H57" s="554"/>
      <c r="I57" s="33"/>
    </row>
    <row r="58" spans="1:9" ht="21" customHeight="1">
      <c r="A58" s="31">
        <v>3</v>
      </c>
      <c r="B58" s="32"/>
      <c r="C58" s="554"/>
      <c r="D58" s="554"/>
      <c r="E58" s="554"/>
      <c r="F58" s="554"/>
      <c r="G58" s="554"/>
      <c r="H58" s="554"/>
      <c r="I58" s="33"/>
    </row>
    <row r="59" spans="1:9" ht="21" customHeight="1">
      <c r="A59" s="31">
        <v>4</v>
      </c>
      <c r="B59" s="32"/>
      <c r="C59" s="554"/>
      <c r="D59" s="554"/>
      <c r="E59" s="554"/>
      <c r="F59" s="554"/>
      <c r="G59" s="554"/>
      <c r="H59" s="554"/>
      <c r="I59" s="33"/>
    </row>
    <row r="60" spans="1:9" ht="21" customHeight="1">
      <c r="A60" s="31">
        <v>5</v>
      </c>
      <c r="B60" s="32"/>
      <c r="C60" s="554"/>
      <c r="D60" s="554"/>
      <c r="E60" s="554"/>
      <c r="F60" s="554"/>
      <c r="G60" s="554"/>
      <c r="H60" s="554"/>
      <c r="I60" s="33"/>
    </row>
    <row r="61" spans="1:9" ht="21" customHeight="1">
      <c r="A61" s="31">
        <v>6</v>
      </c>
      <c r="B61" s="32"/>
      <c r="C61" s="554"/>
      <c r="D61" s="554"/>
      <c r="E61" s="554"/>
      <c r="F61" s="554"/>
      <c r="G61" s="554"/>
      <c r="H61" s="554"/>
      <c r="I61" s="33"/>
    </row>
    <row r="62" spans="1:9" ht="21" customHeight="1">
      <c r="A62" s="31">
        <v>7</v>
      </c>
      <c r="B62" s="32"/>
      <c r="C62" s="554"/>
      <c r="D62" s="554"/>
      <c r="E62" s="554"/>
      <c r="F62" s="554"/>
      <c r="G62" s="554"/>
      <c r="H62" s="554"/>
      <c r="I62" s="33"/>
    </row>
    <row r="63" spans="1:9" ht="21" customHeight="1">
      <c r="A63" s="31">
        <v>8</v>
      </c>
      <c r="B63" s="32"/>
      <c r="C63" s="554"/>
      <c r="D63" s="554"/>
      <c r="E63" s="554"/>
      <c r="F63" s="554"/>
      <c r="G63" s="554"/>
      <c r="H63" s="554"/>
      <c r="I63" s="33"/>
    </row>
    <row r="64" spans="1:9" ht="21" customHeight="1">
      <c r="A64" s="31">
        <v>9</v>
      </c>
      <c r="B64" s="32"/>
      <c r="C64" s="554"/>
      <c r="D64" s="554"/>
      <c r="E64" s="554"/>
      <c r="F64" s="554"/>
      <c r="G64" s="554"/>
      <c r="H64" s="554"/>
      <c r="I64" s="33"/>
    </row>
    <row r="65" spans="1:9" ht="21" customHeight="1" thickBot="1">
      <c r="A65" s="34">
        <v>10</v>
      </c>
      <c r="B65" s="35"/>
      <c r="C65" s="569"/>
      <c r="D65" s="569"/>
      <c r="E65" s="569"/>
      <c r="F65" s="569"/>
      <c r="G65" s="569"/>
      <c r="H65" s="569"/>
      <c r="I65" s="36"/>
    </row>
    <row r="66" spans="1:9" ht="15" customHeight="1">
      <c r="A66" s="538" t="s">
        <v>31</v>
      </c>
      <c r="B66" s="539"/>
      <c r="C66" s="539"/>
      <c r="D66" s="539"/>
      <c r="E66" s="12"/>
      <c r="F66" s="12"/>
      <c r="G66" s="12"/>
      <c r="H66" s="12"/>
      <c r="I66" s="13"/>
    </row>
    <row r="67" spans="1:9" ht="15" customHeight="1">
      <c r="A67" s="11"/>
      <c r="B67" s="12"/>
      <c r="C67" s="12"/>
      <c r="D67" s="12"/>
      <c r="E67" s="12"/>
      <c r="F67" s="12"/>
      <c r="G67" s="37"/>
      <c r="H67" s="37"/>
      <c r="I67" s="38"/>
    </row>
    <row r="68" spans="1:9" ht="15" customHeight="1" thickBot="1">
      <c r="A68" s="540" t="s">
        <v>8</v>
      </c>
      <c r="B68" s="541"/>
      <c r="C68" s="7"/>
      <c r="D68" s="7"/>
      <c r="E68" s="7"/>
      <c r="F68" s="12"/>
      <c r="G68" s="37"/>
      <c r="H68" s="37"/>
      <c r="I68" s="38"/>
    </row>
    <row r="69" spans="1:9" ht="15" customHeight="1">
      <c r="A69" s="11"/>
      <c r="B69" s="12"/>
      <c r="C69" s="12"/>
      <c r="D69" s="12"/>
      <c r="E69" s="12"/>
      <c r="F69" s="12"/>
      <c r="G69" s="37"/>
      <c r="H69" s="37"/>
      <c r="I69" s="38"/>
    </row>
    <row r="70" spans="1:9" ht="15" customHeight="1" thickBot="1">
      <c r="A70" s="540" t="s">
        <v>9</v>
      </c>
      <c r="B70" s="541"/>
      <c r="C70" s="7"/>
      <c r="D70" s="7"/>
      <c r="E70" s="7"/>
      <c r="F70" s="12"/>
      <c r="G70" s="39"/>
      <c r="H70" s="39"/>
      <c r="I70" s="40"/>
    </row>
    <row r="71" spans="1:9" ht="15" customHeight="1">
      <c r="A71" s="41"/>
      <c r="B71" s="42"/>
      <c r="C71" s="12"/>
      <c r="D71" s="12"/>
      <c r="E71" s="12"/>
      <c r="F71" s="12"/>
      <c r="G71" s="39"/>
      <c r="H71" s="39"/>
      <c r="I71" s="40"/>
    </row>
    <row r="72" spans="1:9" ht="15" customHeight="1" thickBot="1">
      <c r="A72" s="540" t="s">
        <v>10</v>
      </c>
      <c r="B72" s="541"/>
      <c r="C72" s="7"/>
      <c r="D72" s="7"/>
      <c r="E72" s="7"/>
      <c r="F72" s="12"/>
      <c r="G72" s="37"/>
      <c r="H72" s="37"/>
      <c r="I72" s="38"/>
    </row>
    <row r="73" spans="1:9" ht="15" customHeight="1">
      <c r="A73" s="43"/>
      <c r="B73" s="44"/>
      <c r="C73" s="12"/>
      <c r="D73" s="12"/>
      <c r="E73" s="12"/>
      <c r="F73" s="12"/>
      <c r="G73" s="37"/>
      <c r="H73" s="37"/>
      <c r="I73" s="38"/>
    </row>
    <row r="74" spans="1:9" ht="15" customHeight="1">
      <c r="A74" s="43"/>
      <c r="B74" s="44"/>
      <c r="C74" s="12"/>
      <c r="D74" s="12"/>
      <c r="E74" s="12"/>
      <c r="F74" s="12"/>
      <c r="G74" s="37"/>
      <c r="H74" s="37"/>
      <c r="I74" s="38"/>
    </row>
    <row r="75" spans="1:9" ht="15" customHeight="1">
      <c r="A75" s="43"/>
      <c r="B75" s="44"/>
      <c r="C75" s="12"/>
      <c r="D75" s="12"/>
      <c r="E75" s="12"/>
      <c r="F75" s="12"/>
      <c r="G75" s="37"/>
      <c r="H75" s="37"/>
      <c r="I75" s="38"/>
    </row>
    <row r="76" spans="1:9" ht="15" customHeight="1" thickBot="1">
      <c r="A76" s="49"/>
      <c r="B76" s="50"/>
      <c r="C76" s="50"/>
      <c r="D76" s="50"/>
      <c r="E76" s="50"/>
      <c r="F76" s="50"/>
      <c r="G76" s="50"/>
      <c r="H76" s="50"/>
      <c r="I76" s="48"/>
    </row>
    <row r="77" ht="15">
      <c r="I77" s="37"/>
    </row>
    <row r="78" ht="15">
      <c r="I78" s="37"/>
    </row>
    <row r="79" ht="15.75" thickBot="1">
      <c r="I79" s="48"/>
    </row>
  </sheetData>
  <sheetProtection/>
  <mergeCells count="70">
    <mergeCell ref="C64:H64"/>
    <mergeCell ref="C65:H65"/>
    <mergeCell ref="C57:H57"/>
    <mergeCell ref="C58:H58"/>
    <mergeCell ref="C59:H59"/>
    <mergeCell ref="C60:H60"/>
    <mergeCell ref="C61:H61"/>
    <mergeCell ref="C62:H62"/>
    <mergeCell ref="C21:H21"/>
    <mergeCell ref="A48:B48"/>
    <mergeCell ref="A50:B50"/>
    <mergeCell ref="C43:G43"/>
    <mergeCell ref="C44:G44"/>
    <mergeCell ref="A51:B51"/>
    <mergeCell ref="A28:B28"/>
    <mergeCell ref="A30:B30"/>
    <mergeCell ref="C41:G41"/>
    <mergeCell ref="C42:G42"/>
    <mergeCell ref="A14:B14"/>
    <mergeCell ref="C15:H15"/>
    <mergeCell ref="C16:H16"/>
    <mergeCell ref="C20:H20"/>
    <mergeCell ref="C17:H17"/>
    <mergeCell ref="C18:H18"/>
    <mergeCell ref="C2:G2"/>
    <mergeCell ref="C1:G1"/>
    <mergeCell ref="A1:B4"/>
    <mergeCell ref="C4:G4"/>
    <mergeCell ref="C14:G14"/>
    <mergeCell ref="C24:H24"/>
    <mergeCell ref="H3:I3"/>
    <mergeCell ref="H4:I4"/>
    <mergeCell ref="A9:I9"/>
    <mergeCell ref="A10:B10"/>
    <mergeCell ref="A8:B8"/>
    <mergeCell ref="A12:B12"/>
    <mergeCell ref="A26:D26"/>
    <mergeCell ref="C25:H25"/>
    <mergeCell ref="A32:B32"/>
    <mergeCell ref="H11:I11"/>
    <mergeCell ref="A11:B11"/>
    <mergeCell ref="H12:I12"/>
    <mergeCell ref="A13:B13"/>
    <mergeCell ref="C13:G13"/>
    <mergeCell ref="A70:B70"/>
    <mergeCell ref="A41:B44"/>
    <mergeCell ref="A72:B72"/>
    <mergeCell ref="C3:G3"/>
    <mergeCell ref="H1:I2"/>
    <mergeCell ref="C19:H19"/>
    <mergeCell ref="C22:H22"/>
    <mergeCell ref="C23:H23"/>
    <mergeCell ref="A6:B6"/>
    <mergeCell ref="H41:I42"/>
    <mergeCell ref="A66:D66"/>
    <mergeCell ref="A68:B68"/>
    <mergeCell ref="H51:I51"/>
    <mergeCell ref="H52:I52"/>
    <mergeCell ref="C53:G53"/>
    <mergeCell ref="C54:G54"/>
    <mergeCell ref="A52:B52"/>
    <mergeCell ref="A53:B53"/>
    <mergeCell ref="A54:B54"/>
    <mergeCell ref="C63:H63"/>
    <mergeCell ref="H43:I43"/>
    <mergeCell ref="H44:I44"/>
    <mergeCell ref="A46:B46"/>
    <mergeCell ref="A49:I49"/>
    <mergeCell ref="C55:H55"/>
    <mergeCell ref="C56:H56"/>
  </mergeCells>
  <printOptions horizontalCentered="1"/>
  <pageMargins left="0.2362204724409449" right="0.2362204724409449" top="0.1968503937007874" bottom="0.1968503937007874" header="0" footer="0"/>
  <pageSetup horizontalDpi="600" verticalDpi="600" orientation="portrait" paperSize="5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7"/>
  <sheetViews>
    <sheetView zoomScalePageLayoutView="0" workbookViewId="0" topLeftCell="G5">
      <selection activeCell="AL8" sqref="AL8:AQ27"/>
    </sheetView>
  </sheetViews>
  <sheetFormatPr defaultColWidth="11.421875" defaultRowHeight="15"/>
  <cols>
    <col min="1" max="1" width="3.8515625" style="0" customWidth="1"/>
    <col min="4" max="4" width="31.57421875" style="0" customWidth="1"/>
    <col min="5" max="10" width="4.28125" style="0" customWidth="1"/>
    <col min="11" max="11" width="4.28125" style="117" customWidth="1"/>
    <col min="12" max="37" width="4.28125" style="0" customWidth="1"/>
    <col min="38" max="43" width="4.28125" style="117" customWidth="1"/>
    <col min="44" max="49" width="4.28125" style="0" customWidth="1"/>
  </cols>
  <sheetData>
    <row r="1" spans="2:49" ht="28.5">
      <c r="B1" s="117"/>
      <c r="C1" s="117"/>
      <c r="D1" s="117"/>
      <c r="E1" s="119" t="s">
        <v>185</v>
      </c>
      <c r="F1" s="117"/>
      <c r="G1" s="117"/>
      <c r="H1" s="117"/>
      <c r="I1" s="117"/>
      <c r="J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R1" s="117"/>
      <c r="AS1" s="117"/>
      <c r="AT1" s="117"/>
      <c r="AU1" s="117"/>
      <c r="AV1" s="117"/>
      <c r="AW1" s="117"/>
    </row>
    <row r="2" spans="2:49" ht="15">
      <c r="B2" s="117"/>
      <c r="C2" s="117"/>
      <c r="D2" s="117"/>
      <c r="E2" s="117"/>
      <c r="F2" s="117"/>
      <c r="G2" s="117"/>
      <c r="H2" s="117"/>
      <c r="I2" s="117"/>
      <c r="J2" s="117"/>
      <c r="L2" s="117"/>
      <c r="M2" s="117"/>
      <c r="N2" s="117"/>
      <c r="O2" s="117"/>
      <c r="P2" s="118" t="s">
        <v>186</v>
      </c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R2" s="117"/>
      <c r="AS2" s="117"/>
      <c r="AT2" s="117"/>
      <c r="AU2" s="117"/>
      <c r="AV2" s="117"/>
      <c r="AW2" s="117"/>
    </row>
    <row r="3" spans="2:49" ht="15">
      <c r="B3" s="117"/>
      <c r="C3" s="117"/>
      <c r="D3" s="117"/>
      <c r="E3" s="117"/>
      <c r="F3" s="117"/>
      <c r="G3" s="117"/>
      <c r="H3" s="117"/>
      <c r="I3" s="117"/>
      <c r="J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 t="s">
        <v>187</v>
      </c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R3" s="117"/>
      <c r="AS3" s="117"/>
      <c r="AT3" s="117"/>
      <c r="AU3" s="117"/>
      <c r="AV3" s="117"/>
      <c r="AW3" s="117"/>
    </row>
    <row r="4" spans="2:49" ht="15">
      <c r="B4" s="118" t="s">
        <v>188</v>
      </c>
      <c r="C4" s="117"/>
      <c r="D4" s="117"/>
      <c r="E4" s="117"/>
      <c r="F4" s="117"/>
      <c r="G4" s="117"/>
      <c r="H4" s="117"/>
      <c r="I4" s="117"/>
      <c r="J4" s="117"/>
      <c r="L4" s="117"/>
      <c r="M4" s="117"/>
      <c r="N4" s="117"/>
      <c r="O4" s="118" t="s">
        <v>189</v>
      </c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R4" s="117"/>
      <c r="AS4" s="117"/>
      <c r="AT4" s="117"/>
      <c r="AU4" s="117"/>
      <c r="AV4" s="117"/>
      <c r="AW4" s="117"/>
    </row>
    <row r="5" spans="2:49" ht="15.75" thickBot="1">
      <c r="B5" s="117"/>
      <c r="C5" s="117"/>
      <c r="D5" s="117"/>
      <c r="E5" s="118" t="s">
        <v>190</v>
      </c>
      <c r="F5" s="117"/>
      <c r="G5" s="118">
        <v>0.4</v>
      </c>
      <c r="H5" s="117"/>
      <c r="I5" s="132">
        <v>1</v>
      </c>
      <c r="J5" s="118" t="s">
        <v>191</v>
      </c>
      <c r="K5" s="118"/>
      <c r="L5" s="117"/>
      <c r="M5" s="117"/>
      <c r="N5" s="117"/>
      <c r="O5" s="117"/>
      <c r="P5" s="118" t="s">
        <v>192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8" t="s">
        <v>192</v>
      </c>
      <c r="AC5" s="117"/>
      <c r="AD5" s="117"/>
      <c r="AE5" s="117"/>
      <c r="AF5" s="117"/>
      <c r="AG5" s="117"/>
      <c r="AH5" s="117"/>
      <c r="AI5" s="117"/>
      <c r="AJ5" s="117"/>
      <c r="AK5" s="117"/>
      <c r="AR5" s="117"/>
      <c r="AS5" s="117"/>
      <c r="AT5" s="117"/>
      <c r="AU5" s="117"/>
      <c r="AV5" s="117"/>
      <c r="AW5" s="117"/>
    </row>
    <row r="6" spans="2:49" ht="15.75" thickBot="1">
      <c r="B6" s="120"/>
      <c r="C6" s="120" t="s">
        <v>193</v>
      </c>
      <c r="D6" s="130"/>
      <c r="E6" s="120" t="s">
        <v>194</v>
      </c>
      <c r="F6" s="117"/>
      <c r="G6" s="120"/>
      <c r="H6" s="120"/>
      <c r="I6" s="137"/>
      <c r="J6" s="122"/>
      <c r="K6" s="174"/>
      <c r="L6" s="123"/>
      <c r="M6" s="153"/>
      <c r="N6" s="124"/>
      <c r="O6" s="124" t="s">
        <v>195</v>
      </c>
      <c r="P6" s="117"/>
      <c r="Q6" s="124"/>
      <c r="R6" s="146" t="s">
        <v>196</v>
      </c>
      <c r="S6" s="148"/>
      <c r="T6" s="147"/>
      <c r="U6" s="124" t="s">
        <v>197</v>
      </c>
      <c r="V6" s="117"/>
      <c r="W6" s="124"/>
      <c r="X6" s="146"/>
      <c r="Y6" s="148"/>
      <c r="Z6" s="147"/>
      <c r="AA6" s="124" t="s">
        <v>198</v>
      </c>
      <c r="AB6" s="117"/>
      <c r="AC6" s="124"/>
      <c r="AD6" s="124"/>
      <c r="AE6" s="156"/>
      <c r="AF6" s="124"/>
      <c r="AG6" s="124" t="s">
        <v>199</v>
      </c>
      <c r="AH6" s="117"/>
      <c r="AI6" s="124"/>
      <c r="AJ6" s="124"/>
      <c r="AK6" s="124"/>
      <c r="AL6" s="176"/>
      <c r="AM6" s="176" t="s">
        <v>212</v>
      </c>
      <c r="AN6" s="176"/>
      <c r="AO6" s="176"/>
      <c r="AP6" s="176"/>
      <c r="AQ6" s="176"/>
      <c r="AR6" s="120"/>
      <c r="AS6" s="120" t="s">
        <v>200</v>
      </c>
      <c r="AT6" s="120"/>
      <c r="AU6" s="120"/>
      <c r="AV6" s="120"/>
      <c r="AW6" s="154"/>
    </row>
    <row r="7" spans="2:49" ht="15.75" thickBot="1">
      <c r="B7" s="120"/>
      <c r="C7" s="120" t="s">
        <v>201</v>
      </c>
      <c r="D7" s="130" t="s">
        <v>202</v>
      </c>
      <c r="E7" s="129">
        <v>0.6</v>
      </c>
      <c r="F7" s="120"/>
      <c r="G7" s="120" t="s">
        <v>203</v>
      </c>
      <c r="H7" s="122" t="s">
        <v>68</v>
      </c>
      <c r="I7" s="138" t="s">
        <v>204</v>
      </c>
      <c r="J7" s="135" t="s">
        <v>72</v>
      </c>
      <c r="K7" s="120" t="s">
        <v>211</v>
      </c>
      <c r="L7" s="135" t="s">
        <v>205</v>
      </c>
      <c r="M7" s="148" t="s">
        <v>206</v>
      </c>
      <c r="N7" s="121">
        <v>1</v>
      </c>
      <c r="O7" s="120">
        <v>2</v>
      </c>
      <c r="P7" s="120">
        <v>3</v>
      </c>
      <c r="Q7" s="120">
        <v>4</v>
      </c>
      <c r="R7" s="122">
        <v>5</v>
      </c>
      <c r="S7" s="149" t="s">
        <v>206</v>
      </c>
      <c r="T7" s="121">
        <v>1</v>
      </c>
      <c r="U7" s="120">
        <v>2</v>
      </c>
      <c r="V7" s="120">
        <v>3</v>
      </c>
      <c r="W7" s="120">
        <v>4</v>
      </c>
      <c r="X7" s="122">
        <v>5</v>
      </c>
      <c r="Y7" s="149" t="s">
        <v>206</v>
      </c>
      <c r="Z7" s="121">
        <v>1</v>
      </c>
      <c r="AA7" s="120">
        <v>2</v>
      </c>
      <c r="AB7" s="120">
        <v>3</v>
      </c>
      <c r="AC7" s="120">
        <v>4</v>
      </c>
      <c r="AD7" s="122">
        <v>5</v>
      </c>
      <c r="AE7" s="148" t="s">
        <v>206</v>
      </c>
      <c r="AF7" s="121">
        <v>1</v>
      </c>
      <c r="AG7" s="120">
        <v>2</v>
      </c>
      <c r="AH7" s="120">
        <v>3</v>
      </c>
      <c r="AI7" s="120">
        <v>4</v>
      </c>
      <c r="AJ7" s="120">
        <v>5</v>
      </c>
      <c r="AK7" s="154" t="s">
        <v>207</v>
      </c>
      <c r="AL7" s="154">
        <v>1</v>
      </c>
      <c r="AM7" s="154">
        <v>2</v>
      </c>
      <c r="AN7" s="154">
        <v>3</v>
      </c>
      <c r="AO7" s="154">
        <v>4</v>
      </c>
      <c r="AP7" s="154">
        <v>5</v>
      </c>
      <c r="AQ7" s="154" t="s">
        <v>213</v>
      </c>
      <c r="AR7" s="120">
        <v>1</v>
      </c>
      <c r="AS7" s="120">
        <v>2</v>
      </c>
      <c r="AT7" s="120">
        <v>3</v>
      </c>
      <c r="AU7" s="120">
        <v>4</v>
      </c>
      <c r="AV7" s="122">
        <v>5</v>
      </c>
      <c r="AW7" s="148" t="s">
        <v>206</v>
      </c>
    </row>
    <row r="8" spans="2:49" ht="15.75" thickBot="1">
      <c r="B8" s="120"/>
      <c r="C8" s="120" t="s">
        <v>208</v>
      </c>
      <c r="D8" s="131"/>
      <c r="E8" s="126">
        <v>3.25</v>
      </c>
      <c r="F8" s="126"/>
      <c r="G8" s="126">
        <v>5</v>
      </c>
      <c r="H8" s="127">
        <v>2</v>
      </c>
      <c r="I8" s="139">
        <v>5.25</v>
      </c>
      <c r="J8" s="136"/>
      <c r="K8" s="126">
        <v>5</v>
      </c>
      <c r="L8" s="136">
        <v>5</v>
      </c>
      <c r="M8" s="150">
        <v>5</v>
      </c>
      <c r="N8" s="128">
        <v>5</v>
      </c>
      <c r="O8" s="126">
        <v>5</v>
      </c>
      <c r="P8" s="126">
        <v>5</v>
      </c>
      <c r="Q8" s="126">
        <v>5</v>
      </c>
      <c r="R8" s="127"/>
      <c r="S8" s="150">
        <v>5</v>
      </c>
      <c r="T8" s="128">
        <v>5</v>
      </c>
      <c r="U8" s="126">
        <v>5</v>
      </c>
      <c r="V8" s="126">
        <v>5</v>
      </c>
      <c r="W8" s="126">
        <v>5</v>
      </c>
      <c r="X8" s="127">
        <v>0</v>
      </c>
      <c r="Y8" s="150">
        <v>5</v>
      </c>
      <c r="Z8" s="128">
        <v>5</v>
      </c>
      <c r="AA8" s="126">
        <v>5</v>
      </c>
      <c r="AB8" s="126">
        <v>5</v>
      </c>
      <c r="AC8" s="126"/>
      <c r="AD8" s="127">
        <v>5</v>
      </c>
      <c r="AE8" s="150">
        <v>5</v>
      </c>
      <c r="AF8" s="128">
        <v>5</v>
      </c>
      <c r="AG8" s="126">
        <v>5</v>
      </c>
      <c r="AH8" s="126">
        <v>5</v>
      </c>
      <c r="AI8" s="126">
        <v>5</v>
      </c>
      <c r="AJ8" s="127"/>
      <c r="AK8" s="177">
        <v>5</v>
      </c>
      <c r="AL8" s="126"/>
      <c r="AM8" s="126"/>
      <c r="AN8" s="126"/>
      <c r="AO8" s="126"/>
      <c r="AP8" s="126"/>
      <c r="AQ8" s="126"/>
      <c r="AR8" s="121">
        <v>5</v>
      </c>
      <c r="AS8" s="120">
        <v>5</v>
      </c>
      <c r="AT8" s="120">
        <v>5</v>
      </c>
      <c r="AU8" s="120">
        <v>5</v>
      </c>
      <c r="AV8" s="122"/>
      <c r="AW8" s="149">
        <v>5</v>
      </c>
    </row>
    <row r="9" spans="2:49" ht="15.75" thickBot="1">
      <c r="B9" s="133"/>
      <c r="C9" s="111" t="s">
        <v>75</v>
      </c>
      <c r="D9" s="116"/>
      <c r="E9" s="126"/>
      <c r="F9" s="126"/>
      <c r="G9" s="126"/>
      <c r="H9" s="127"/>
      <c r="I9" s="167"/>
      <c r="J9" s="136"/>
      <c r="K9" s="126">
        <v>3.8</v>
      </c>
      <c r="L9" s="128"/>
      <c r="M9" s="150"/>
      <c r="N9" s="128"/>
      <c r="O9" s="126"/>
      <c r="P9" s="126">
        <v>4.5</v>
      </c>
      <c r="Q9" s="126"/>
      <c r="R9" s="127"/>
      <c r="S9" s="150"/>
      <c r="T9" s="128"/>
      <c r="U9" s="126"/>
      <c r="V9" s="126"/>
      <c r="W9" s="126"/>
      <c r="X9" s="127"/>
      <c r="Y9" s="150"/>
      <c r="Z9" s="128"/>
      <c r="AA9" s="126"/>
      <c r="AB9" s="126">
        <v>4.7</v>
      </c>
      <c r="AC9" s="126"/>
      <c r="AD9" s="127"/>
      <c r="AE9" s="150"/>
      <c r="AF9" s="128">
        <v>5</v>
      </c>
      <c r="AG9" s="126"/>
      <c r="AH9" s="126"/>
      <c r="AI9" s="126"/>
      <c r="AJ9" s="127"/>
      <c r="AK9" s="177"/>
      <c r="AL9" s="126"/>
      <c r="AM9" s="126"/>
      <c r="AN9" s="126"/>
      <c r="AO9" s="126"/>
      <c r="AP9" s="126"/>
      <c r="AQ9" s="126"/>
      <c r="AR9" s="121"/>
      <c r="AS9" s="120"/>
      <c r="AT9" s="120"/>
      <c r="AU9" s="120"/>
      <c r="AV9" s="122"/>
      <c r="AW9" s="149"/>
    </row>
    <row r="10" spans="2:49" ht="15.75" thickBot="1">
      <c r="B10" s="134"/>
      <c r="C10" s="111" t="s">
        <v>76</v>
      </c>
      <c r="D10" s="116"/>
      <c r="E10" s="126"/>
      <c r="F10" s="126"/>
      <c r="G10" s="126"/>
      <c r="H10" s="127"/>
      <c r="I10" s="167"/>
      <c r="J10" s="136"/>
      <c r="K10" s="126">
        <v>4.2</v>
      </c>
      <c r="L10" s="128"/>
      <c r="M10" s="150"/>
      <c r="N10" s="128"/>
      <c r="O10" s="126"/>
      <c r="P10" s="126"/>
      <c r="Q10" s="126"/>
      <c r="R10" s="127"/>
      <c r="S10" s="150"/>
      <c r="T10" s="128"/>
      <c r="U10" s="126"/>
      <c r="V10" s="126"/>
      <c r="W10" s="126"/>
      <c r="X10" s="127"/>
      <c r="Y10" s="150"/>
      <c r="Z10" s="128"/>
      <c r="AA10" s="126">
        <v>4.7</v>
      </c>
      <c r="AB10" s="126"/>
      <c r="AC10" s="126">
        <v>4.5</v>
      </c>
      <c r="AD10" s="127"/>
      <c r="AE10" s="150"/>
      <c r="AF10" s="128">
        <v>5</v>
      </c>
      <c r="AG10" s="126"/>
      <c r="AH10" s="126"/>
      <c r="AI10" s="126"/>
      <c r="AJ10" s="127"/>
      <c r="AK10" s="177"/>
      <c r="AL10" s="126"/>
      <c r="AM10" s="126"/>
      <c r="AN10" s="126"/>
      <c r="AO10" s="126"/>
      <c r="AP10" s="126"/>
      <c r="AQ10" s="126"/>
      <c r="AR10" s="121"/>
      <c r="AS10" s="120"/>
      <c r="AT10" s="120"/>
      <c r="AU10" s="120"/>
      <c r="AV10" s="122"/>
      <c r="AW10" s="149"/>
    </row>
    <row r="11" spans="2:49" ht="15.75" thickBot="1">
      <c r="B11" s="134"/>
      <c r="C11" s="111" t="s">
        <v>77</v>
      </c>
      <c r="D11" s="116"/>
      <c r="E11" s="126"/>
      <c r="F11" s="126"/>
      <c r="G11" s="126"/>
      <c r="H11" s="127"/>
      <c r="I11" s="167"/>
      <c r="J11" s="136"/>
      <c r="K11" s="126">
        <v>4.2</v>
      </c>
      <c r="L11" s="128"/>
      <c r="M11" s="150"/>
      <c r="N11" s="128"/>
      <c r="O11" s="126"/>
      <c r="P11" s="126"/>
      <c r="Q11" s="126"/>
      <c r="R11" s="127"/>
      <c r="S11" s="150"/>
      <c r="T11" s="128"/>
      <c r="U11" s="126"/>
      <c r="V11" s="126"/>
      <c r="W11" s="126"/>
      <c r="X11" s="127"/>
      <c r="Y11" s="150"/>
      <c r="Z11" s="128">
        <v>4.6</v>
      </c>
      <c r="AA11" s="126">
        <v>4.7</v>
      </c>
      <c r="AB11" s="126"/>
      <c r="AC11" s="126">
        <v>4.5</v>
      </c>
      <c r="AD11" s="127"/>
      <c r="AE11" s="150"/>
      <c r="AF11" s="128">
        <v>5</v>
      </c>
      <c r="AG11" s="126"/>
      <c r="AH11" s="126"/>
      <c r="AI11" s="126"/>
      <c r="AJ11" s="127"/>
      <c r="AK11" s="177"/>
      <c r="AL11" s="126"/>
      <c r="AM11" s="126"/>
      <c r="AN11" s="126"/>
      <c r="AO11" s="126"/>
      <c r="AP11" s="126"/>
      <c r="AQ11" s="126"/>
      <c r="AR11" s="121"/>
      <c r="AS11" s="120"/>
      <c r="AT11" s="120"/>
      <c r="AU11" s="120"/>
      <c r="AV11" s="127"/>
      <c r="AW11" s="149"/>
    </row>
    <row r="12" spans="2:49" ht="15.75" thickBot="1">
      <c r="B12" s="134"/>
      <c r="C12" s="111" t="s">
        <v>78</v>
      </c>
      <c r="D12" s="116"/>
      <c r="E12" s="126"/>
      <c r="F12" s="126"/>
      <c r="G12" s="126"/>
      <c r="H12" s="127"/>
      <c r="I12" s="167"/>
      <c r="J12" s="136"/>
      <c r="K12" s="126">
        <v>3.8</v>
      </c>
      <c r="L12" s="128"/>
      <c r="M12" s="150"/>
      <c r="N12" s="128"/>
      <c r="O12" s="126"/>
      <c r="P12" s="126"/>
      <c r="Q12" s="126"/>
      <c r="R12" s="127"/>
      <c r="S12" s="150"/>
      <c r="T12" s="128"/>
      <c r="U12" s="126"/>
      <c r="V12" s="126"/>
      <c r="W12" s="126"/>
      <c r="X12" s="127"/>
      <c r="Y12" s="150"/>
      <c r="Z12" s="126">
        <v>4.6</v>
      </c>
      <c r="AB12" s="126">
        <v>4.7</v>
      </c>
      <c r="AC12" s="126"/>
      <c r="AD12" s="127"/>
      <c r="AE12" s="150"/>
      <c r="AF12" s="128">
        <v>5</v>
      </c>
      <c r="AG12" s="126"/>
      <c r="AH12" s="126"/>
      <c r="AI12" s="126"/>
      <c r="AJ12" s="127"/>
      <c r="AK12" s="177"/>
      <c r="AL12" s="126"/>
      <c r="AM12" s="126"/>
      <c r="AN12" s="126"/>
      <c r="AO12" s="126"/>
      <c r="AP12" s="126"/>
      <c r="AQ12" s="126"/>
      <c r="AR12" s="121"/>
      <c r="AS12" s="120"/>
      <c r="AT12" s="120"/>
      <c r="AU12" s="120"/>
      <c r="AV12" s="122"/>
      <c r="AW12" s="149"/>
    </row>
    <row r="13" spans="2:49" ht="15.75" thickBot="1">
      <c r="B13" s="134"/>
      <c r="C13" s="111" t="s">
        <v>79</v>
      </c>
      <c r="D13" s="116"/>
      <c r="E13" s="126"/>
      <c r="F13" s="126"/>
      <c r="G13" s="126"/>
      <c r="H13" s="127"/>
      <c r="I13" s="167"/>
      <c r="J13" s="136"/>
      <c r="K13" s="126">
        <v>4.5</v>
      </c>
      <c r="L13" s="128"/>
      <c r="M13" s="150"/>
      <c r="N13" s="128"/>
      <c r="O13" s="126"/>
      <c r="P13" s="126"/>
      <c r="Q13" s="126"/>
      <c r="R13" s="127"/>
      <c r="S13" s="150"/>
      <c r="T13" s="128"/>
      <c r="U13" s="126"/>
      <c r="V13" s="126"/>
      <c r="W13" s="126"/>
      <c r="X13" s="127"/>
      <c r="Y13" s="150"/>
      <c r="Z13" s="128"/>
      <c r="AA13" s="126"/>
      <c r="AB13" s="126"/>
      <c r="AC13" s="126">
        <v>4.7</v>
      </c>
      <c r="AD13" s="127"/>
      <c r="AE13" s="150"/>
      <c r="AF13" s="128"/>
      <c r="AG13" s="126"/>
      <c r="AH13" s="126"/>
      <c r="AI13" s="126"/>
      <c r="AJ13" s="127"/>
      <c r="AK13" s="177"/>
      <c r="AL13" s="126"/>
      <c r="AM13" s="126"/>
      <c r="AN13" s="126"/>
      <c r="AO13" s="126"/>
      <c r="AP13" s="126"/>
      <c r="AQ13" s="126"/>
      <c r="AR13" s="121"/>
      <c r="AS13" s="120"/>
      <c r="AT13" s="120"/>
      <c r="AU13" s="120"/>
      <c r="AV13" s="122"/>
      <c r="AW13" s="149"/>
    </row>
    <row r="14" spans="2:49" ht="15.75" thickBot="1">
      <c r="B14" s="168"/>
      <c r="C14" s="111" t="s">
        <v>80</v>
      </c>
      <c r="D14" s="169"/>
      <c r="E14" s="157"/>
      <c r="F14" s="157"/>
      <c r="G14" s="157"/>
      <c r="H14" s="158"/>
      <c r="I14" s="167"/>
      <c r="J14" s="159"/>
      <c r="K14" s="157">
        <v>4.2</v>
      </c>
      <c r="L14" s="161"/>
      <c r="M14" s="162"/>
      <c r="N14" s="161"/>
      <c r="O14" s="157"/>
      <c r="P14" s="157">
        <v>4.3</v>
      </c>
      <c r="Q14" s="157"/>
      <c r="R14" s="158"/>
      <c r="S14" s="162"/>
      <c r="T14" s="161"/>
      <c r="U14" s="157"/>
      <c r="V14" s="157"/>
      <c r="W14" s="157"/>
      <c r="X14" s="158"/>
      <c r="Y14" s="162"/>
      <c r="Z14" s="161"/>
      <c r="AA14" s="157"/>
      <c r="AB14" s="157"/>
      <c r="AC14" s="157"/>
      <c r="AD14" s="158"/>
      <c r="AE14" s="162"/>
      <c r="AF14" s="161">
        <v>5</v>
      </c>
      <c r="AG14" s="157"/>
      <c r="AH14" s="157"/>
      <c r="AI14" s="157"/>
      <c r="AJ14" s="158"/>
      <c r="AK14" s="178"/>
      <c r="AL14" s="157"/>
      <c r="AM14" s="157"/>
      <c r="AN14" s="157"/>
      <c r="AO14" s="157">
        <v>1</v>
      </c>
      <c r="AP14" s="157"/>
      <c r="AQ14" s="157"/>
      <c r="AR14" s="163"/>
      <c r="AS14" s="164"/>
      <c r="AT14" s="164"/>
      <c r="AU14" s="164"/>
      <c r="AV14" s="165"/>
      <c r="AW14" s="166"/>
    </row>
    <row r="15" spans="2:49" ht="15.75" thickBot="1">
      <c r="B15" s="134"/>
      <c r="C15" s="111" t="s">
        <v>81</v>
      </c>
      <c r="D15" s="116"/>
      <c r="E15" s="126"/>
      <c r="F15" s="126"/>
      <c r="G15" s="126"/>
      <c r="H15" s="127"/>
      <c r="I15" s="167"/>
      <c r="J15" s="136"/>
      <c r="K15" s="126">
        <v>4.5</v>
      </c>
      <c r="L15" s="128"/>
      <c r="M15" s="150"/>
      <c r="N15" s="128"/>
      <c r="O15" s="126"/>
      <c r="P15" s="126"/>
      <c r="Q15" s="126"/>
      <c r="R15" s="127"/>
      <c r="S15" s="150"/>
      <c r="T15" s="128"/>
      <c r="U15" s="126"/>
      <c r="V15" s="126"/>
      <c r="W15" s="126"/>
      <c r="X15" s="127"/>
      <c r="Y15" s="150"/>
      <c r="Z15" s="128"/>
      <c r="AA15" s="126"/>
      <c r="AB15" s="126"/>
      <c r="AC15" s="126">
        <v>4.7</v>
      </c>
      <c r="AD15" s="127"/>
      <c r="AE15" s="150"/>
      <c r="AF15" s="128"/>
      <c r="AG15" s="126"/>
      <c r="AH15" s="126"/>
      <c r="AI15" s="126"/>
      <c r="AJ15" s="127"/>
      <c r="AK15" s="177"/>
      <c r="AL15" s="126"/>
      <c r="AM15" s="126"/>
      <c r="AN15" s="126"/>
      <c r="AO15" s="126"/>
      <c r="AP15" s="126"/>
      <c r="AQ15" s="126"/>
      <c r="AR15" s="121"/>
      <c r="AS15" s="120"/>
      <c r="AT15" s="120"/>
      <c r="AU15" s="120"/>
      <c r="AV15" s="122"/>
      <c r="AW15" s="149"/>
    </row>
    <row r="16" spans="2:49" ht="15.75" thickBot="1">
      <c r="B16" s="134"/>
      <c r="C16" s="111" t="s">
        <v>82</v>
      </c>
      <c r="D16" s="116"/>
      <c r="E16" s="126"/>
      <c r="F16" s="126"/>
      <c r="G16" s="126"/>
      <c r="H16" s="127"/>
      <c r="I16" s="167"/>
      <c r="J16" s="136"/>
      <c r="K16" s="126"/>
      <c r="L16" s="128"/>
      <c r="M16" s="150"/>
      <c r="N16" s="128"/>
      <c r="O16" s="126"/>
      <c r="P16" s="126"/>
      <c r="Q16" s="126"/>
      <c r="R16" s="127"/>
      <c r="S16" s="150"/>
      <c r="T16" s="128"/>
      <c r="U16" s="126"/>
      <c r="V16" s="126"/>
      <c r="W16" s="126"/>
      <c r="X16" s="127"/>
      <c r="Y16" s="150"/>
      <c r="Z16" s="128"/>
      <c r="AA16" s="126"/>
      <c r="AB16" s="126"/>
      <c r="AC16" s="126"/>
      <c r="AD16" s="127"/>
      <c r="AE16" s="150"/>
      <c r="AF16" s="128"/>
      <c r="AG16" s="126"/>
      <c r="AH16" s="126"/>
      <c r="AI16" s="126"/>
      <c r="AJ16" s="127"/>
      <c r="AK16" s="177"/>
      <c r="AL16" s="126"/>
      <c r="AM16" s="126"/>
      <c r="AN16" s="126"/>
      <c r="AO16" s="126"/>
      <c r="AP16" s="126"/>
      <c r="AQ16" s="126"/>
      <c r="AR16" s="128"/>
      <c r="AS16" s="126"/>
      <c r="AT16" s="126"/>
      <c r="AU16" s="120"/>
      <c r="AV16" s="122"/>
      <c r="AW16" s="149"/>
    </row>
    <row r="17" spans="1:49" ht="15.75" thickBot="1">
      <c r="A17" s="143"/>
      <c r="B17" s="134"/>
      <c r="C17" s="111" t="s">
        <v>83</v>
      </c>
      <c r="D17" s="116"/>
      <c r="E17" s="126"/>
      <c r="F17" s="126"/>
      <c r="G17" s="126"/>
      <c r="H17" s="127"/>
      <c r="I17" s="167"/>
      <c r="J17" s="136"/>
      <c r="K17" s="126">
        <v>4.2</v>
      </c>
      <c r="L17" s="128"/>
      <c r="M17" s="150"/>
      <c r="N17" s="128"/>
      <c r="O17" s="126"/>
      <c r="P17" s="126"/>
      <c r="Q17" s="126"/>
      <c r="R17" s="127"/>
      <c r="S17" s="150"/>
      <c r="T17" s="128"/>
      <c r="U17" s="126"/>
      <c r="V17" s="126"/>
      <c r="W17" s="126"/>
      <c r="X17" s="127"/>
      <c r="Y17" s="150"/>
      <c r="Z17" s="128"/>
      <c r="AA17" s="126"/>
      <c r="AB17" s="126"/>
      <c r="AC17" s="126"/>
      <c r="AD17" s="127"/>
      <c r="AE17" s="150"/>
      <c r="AF17" s="128"/>
      <c r="AG17" s="126"/>
      <c r="AH17" s="126"/>
      <c r="AI17" s="126"/>
      <c r="AJ17" s="127"/>
      <c r="AK17" s="177"/>
      <c r="AL17" s="126"/>
      <c r="AM17" s="126"/>
      <c r="AN17" s="126"/>
      <c r="AO17" s="126">
        <v>1</v>
      </c>
      <c r="AP17" s="126"/>
      <c r="AQ17" s="126"/>
      <c r="AR17" s="121"/>
      <c r="AS17" s="120"/>
      <c r="AT17" s="120"/>
      <c r="AU17" s="120"/>
      <c r="AV17" s="122"/>
      <c r="AW17" s="149"/>
    </row>
    <row r="18" spans="1:49" ht="15.75" thickBot="1">
      <c r="A18" s="144"/>
      <c r="B18" s="134"/>
      <c r="C18" s="111" t="s">
        <v>84</v>
      </c>
      <c r="D18" s="116"/>
      <c r="E18" s="126"/>
      <c r="F18" s="126"/>
      <c r="G18" s="118"/>
      <c r="H18" s="127"/>
      <c r="I18" s="167"/>
      <c r="J18" s="136"/>
      <c r="K18" s="126"/>
      <c r="L18" s="175"/>
      <c r="M18" s="150"/>
      <c r="N18" s="128"/>
      <c r="O18" s="126"/>
      <c r="P18" s="126"/>
      <c r="Q18" s="126"/>
      <c r="R18" s="127"/>
      <c r="S18" s="150"/>
      <c r="T18" s="128"/>
      <c r="U18" s="126"/>
      <c r="V18" s="126"/>
      <c r="W18" s="126"/>
      <c r="X18" s="127"/>
      <c r="Y18" s="150"/>
      <c r="Z18" s="128"/>
      <c r="AA18" s="126"/>
      <c r="AB18" s="126"/>
      <c r="AC18" s="126"/>
      <c r="AD18" s="127"/>
      <c r="AE18" s="150"/>
      <c r="AF18" s="128"/>
      <c r="AG18" s="126"/>
      <c r="AH18" s="126"/>
      <c r="AI18" s="126"/>
      <c r="AJ18" s="127"/>
      <c r="AK18" s="177"/>
      <c r="AL18" s="126"/>
      <c r="AM18" s="126"/>
      <c r="AN18" s="126"/>
      <c r="AO18" s="126"/>
      <c r="AP18" s="126"/>
      <c r="AQ18" s="126"/>
      <c r="AR18" s="128"/>
      <c r="AS18" s="126"/>
      <c r="AT18" s="126"/>
      <c r="AU18" s="120"/>
      <c r="AV18" s="122"/>
      <c r="AW18" s="149"/>
    </row>
    <row r="19" spans="1:49" ht="15.75" thickBot="1">
      <c r="A19" s="143"/>
      <c r="B19" s="134"/>
      <c r="C19" s="111" t="s">
        <v>85</v>
      </c>
      <c r="D19" s="116"/>
      <c r="E19" s="126"/>
      <c r="F19" s="126"/>
      <c r="G19" s="126"/>
      <c r="H19" s="127"/>
      <c r="I19" s="167"/>
      <c r="J19" s="136"/>
      <c r="K19" s="126">
        <v>3.8</v>
      </c>
      <c r="L19" s="128"/>
      <c r="M19" s="150"/>
      <c r="N19" s="128"/>
      <c r="O19" s="126"/>
      <c r="P19" s="126"/>
      <c r="Q19" s="126"/>
      <c r="R19" s="127"/>
      <c r="S19" s="150"/>
      <c r="T19" s="128"/>
      <c r="U19" s="126"/>
      <c r="V19" s="126"/>
      <c r="W19" s="126"/>
      <c r="X19" s="127"/>
      <c r="Y19" s="150"/>
      <c r="Z19" s="128"/>
      <c r="AA19" s="126"/>
      <c r="AB19" s="126"/>
      <c r="AC19" s="126"/>
      <c r="AD19" s="127"/>
      <c r="AE19" s="150"/>
      <c r="AF19" s="128"/>
      <c r="AG19" s="126"/>
      <c r="AH19" s="126"/>
      <c r="AI19" s="126"/>
      <c r="AJ19" s="127"/>
      <c r="AK19" s="177"/>
      <c r="AL19" s="126"/>
      <c r="AM19" s="126"/>
      <c r="AN19" s="126"/>
      <c r="AO19" s="126"/>
      <c r="AP19" s="126"/>
      <c r="AQ19" s="126"/>
      <c r="AR19" s="121"/>
      <c r="AS19" s="120"/>
      <c r="AT19" s="120"/>
      <c r="AU19" s="120"/>
      <c r="AV19" s="122"/>
      <c r="AW19" s="149"/>
    </row>
    <row r="20" spans="1:49" ht="15.75" thickBot="1">
      <c r="A20" s="142"/>
      <c r="B20" s="134"/>
      <c r="C20" s="111" t="s">
        <v>86</v>
      </c>
      <c r="D20" s="116"/>
      <c r="E20" s="126"/>
      <c r="F20" s="126"/>
      <c r="G20" s="126"/>
      <c r="H20" s="127"/>
      <c r="I20" s="167"/>
      <c r="J20" s="136"/>
      <c r="K20" s="126">
        <v>4</v>
      </c>
      <c r="L20" s="128"/>
      <c r="M20" s="150"/>
      <c r="N20" s="128"/>
      <c r="O20" s="126"/>
      <c r="P20" s="126"/>
      <c r="Q20" s="126"/>
      <c r="R20" s="127"/>
      <c r="S20" s="150"/>
      <c r="T20" s="128"/>
      <c r="U20" s="126"/>
      <c r="V20" s="126"/>
      <c r="W20" s="126"/>
      <c r="X20" s="127"/>
      <c r="Y20" s="150"/>
      <c r="Z20" s="128"/>
      <c r="AA20" s="126"/>
      <c r="AB20" s="126"/>
      <c r="AC20" s="126">
        <v>4.8</v>
      </c>
      <c r="AD20" s="127"/>
      <c r="AE20" s="150"/>
      <c r="AF20" s="128">
        <v>5</v>
      </c>
      <c r="AG20" s="126"/>
      <c r="AH20" s="126"/>
      <c r="AI20" s="126"/>
      <c r="AJ20" s="127"/>
      <c r="AK20" s="177"/>
      <c r="AL20" s="126"/>
      <c r="AM20" s="126"/>
      <c r="AN20" s="126"/>
      <c r="AO20" s="126"/>
      <c r="AP20" s="126"/>
      <c r="AQ20" s="126"/>
      <c r="AR20" s="121"/>
      <c r="AS20" s="120"/>
      <c r="AT20" s="120"/>
      <c r="AU20" s="120"/>
      <c r="AV20" s="127"/>
      <c r="AW20" s="149"/>
    </row>
    <row r="21" spans="1:49" ht="15.75" thickBot="1">
      <c r="A21" s="143"/>
      <c r="B21" s="134"/>
      <c r="C21" s="111" t="s">
        <v>87</v>
      </c>
      <c r="D21" s="116"/>
      <c r="E21" s="126"/>
      <c r="F21" s="126"/>
      <c r="G21" s="126"/>
      <c r="H21" s="127"/>
      <c r="I21" s="167"/>
      <c r="J21" s="136"/>
      <c r="K21" s="126">
        <v>4</v>
      </c>
      <c r="L21" s="128"/>
      <c r="M21" s="150"/>
      <c r="N21" s="128"/>
      <c r="O21" s="126"/>
      <c r="P21" s="126">
        <v>4.6</v>
      </c>
      <c r="Q21" s="126"/>
      <c r="R21" s="127"/>
      <c r="S21" s="150"/>
      <c r="T21" s="128"/>
      <c r="U21" s="126"/>
      <c r="V21" s="126"/>
      <c r="W21" s="126"/>
      <c r="X21" s="127"/>
      <c r="Y21" s="150"/>
      <c r="Z21" s="128"/>
      <c r="AA21" s="126"/>
      <c r="AB21" s="126"/>
      <c r="AC21" s="126">
        <v>4.8</v>
      </c>
      <c r="AD21" s="127"/>
      <c r="AE21" s="150"/>
      <c r="AF21" s="128">
        <v>5</v>
      </c>
      <c r="AG21" s="126"/>
      <c r="AH21" s="126"/>
      <c r="AI21" s="126"/>
      <c r="AJ21" s="127"/>
      <c r="AK21" s="177"/>
      <c r="AL21" s="126"/>
      <c r="AM21" s="126"/>
      <c r="AN21" s="126"/>
      <c r="AO21" s="126"/>
      <c r="AP21" s="126"/>
      <c r="AQ21" s="126"/>
      <c r="AR21" s="121"/>
      <c r="AS21" s="120"/>
      <c r="AT21" s="120"/>
      <c r="AU21" s="120"/>
      <c r="AV21" s="127"/>
      <c r="AW21" s="149"/>
    </row>
    <row r="22" spans="1:49" ht="15.75" thickBot="1">
      <c r="A22" s="145"/>
      <c r="B22" s="134"/>
      <c r="C22" s="111" t="s">
        <v>88</v>
      </c>
      <c r="D22" s="116"/>
      <c r="E22" s="126"/>
      <c r="F22" s="126"/>
      <c r="G22" s="126"/>
      <c r="H22" s="127"/>
      <c r="I22" s="167"/>
      <c r="J22" s="136"/>
      <c r="K22" s="126">
        <v>4.5</v>
      </c>
      <c r="L22" s="128"/>
      <c r="M22" s="150"/>
      <c r="N22" s="128"/>
      <c r="O22" s="126"/>
      <c r="P22" s="126">
        <v>4.8</v>
      </c>
      <c r="Q22" s="126"/>
      <c r="R22" s="127"/>
      <c r="S22" s="150"/>
      <c r="T22" s="128"/>
      <c r="U22" s="126"/>
      <c r="V22" s="126"/>
      <c r="W22" s="126"/>
      <c r="X22" s="127"/>
      <c r="Y22" s="150"/>
      <c r="Z22" s="128"/>
      <c r="AA22" s="126"/>
      <c r="AB22" s="126"/>
      <c r="AC22" s="126">
        <v>4.7</v>
      </c>
      <c r="AD22" s="127"/>
      <c r="AE22" s="150"/>
      <c r="AF22" s="128"/>
      <c r="AG22" s="126"/>
      <c r="AH22" s="126"/>
      <c r="AI22" s="126"/>
      <c r="AJ22" s="127"/>
      <c r="AK22" s="177"/>
      <c r="AL22" s="126"/>
      <c r="AM22" s="126"/>
      <c r="AN22" s="126"/>
      <c r="AO22" s="126"/>
      <c r="AP22" s="126"/>
      <c r="AQ22" s="126"/>
      <c r="AR22" s="121"/>
      <c r="AS22" s="120"/>
      <c r="AT22" s="120"/>
      <c r="AU22" s="120"/>
      <c r="AV22" s="122"/>
      <c r="AW22" s="149"/>
    </row>
    <row r="23" spans="1:49" ht="15.75" thickBot="1">
      <c r="A23" s="141"/>
      <c r="B23" s="134"/>
      <c r="C23" s="111" t="s">
        <v>89</v>
      </c>
      <c r="D23" s="116"/>
      <c r="E23" s="126"/>
      <c r="F23" s="126"/>
      <c r="G23" s="126"/>
      <c r="H23" s="127"/>
      <c r="I23" s="167"/>
      <c r="J23" s="136"/>
      <c r="K23" s="126">
        <v>3.8</v>
      </c>
      <c r="L23" s="128"/>
      <c r="M23" s="150"/>
      <c r="N23" s="128"/>
      <c r="O23" s="126"/>
      <c r="P23" s="126"/>
      <c r="Q23" s="126"/>
      <c r="R23" s="127"/>
      <c r="S23" s="150"/>
      <c r="T23" s="128"/>
      <c r="U23" s="126"/>
      <c r="V23" s="126"/>
      <c r="W23" s="126"/>
      <c r="X23" s="127"/>
      <c r="Y23" s="150"/>
      <c r="Z23" s="126">
        <v>4.6</v>
      </c>
      <c r="AB23" s="126">
        <v>4.7</v>
      </c>
      <c r="AC23" s="126"/>
      <c r="AD23" s="127"/>
      <c r="AE23" s="150"/>
      <c r="AF23" s="128"/>
      <c r="AG23" s="126"/>
      <c r="AH23" s="126"/>
      <c r="AI23" s="126"/>
      <c r="AJ23" s="127"/>
      <c r="AK23" s="177"/>
      <c r="AL23" s="126"/>
      <c r="AM23" s="126"/>
      <c r="AN23" s="126"/>
      <c r="AO23" s="126"/>
      <c r="AP23" s="126"/>
      <c r="AQ23" s="126"/>
      <c r="AR23" s="121"/>
      <c r="AS23" s="120"/>
      <c r="AT23" s="120"/>
      <c r="AU23" s="120"/>
      <c r="AV23" s="127"/>
      <c r="AW23" s="149"/>
    </row>
    <row r="24" spans="1:49" ht="15.75" thickBot="1">
      <c r="A24" s="140"/>
      <c r="B24" s="134"/>
      <c r="C24" s="111" t="s">
        <v>90</v>
      </c>
      <c r="D24" s="116"/>
      <c r="E24" s="126"/>
      <c r="F24" s="126"/>
      <c r="G24" s="126"/>
      <c r="H24" s="127"/>
      <c r="I24" s="167"/>
      <c r="J24" s="136"/>
      <c r="K24" s="126">
        <v>4</v>
      </c>
      <c r="L24" s="128"/>
      <c r="M24" s="150"/>
      <c r="N24" s="128"/>
      <c r="O24" s="126"/>
      <c r="P24" s="126"/>
      <c r="Q24" s="126"/>
      <c r="R24" s="127"/>
      <c r="S24" s="150"/>
      <c r="T24" s="128"/>
      <c r="U24" s="126"/>
      <c r="V24" s="126"/>
      <c r="W24" s="126"/>
      <c r="X24" s="127"/>
      <c r="Y24" s="150"/>
      <c r="Z24" s="128"/>
      <c r="AA24" s="126"/>
      <c r="AB24" s="126"/>
      <c r="AC24" s="126">
        <v>4.8</v>
      </c>
      <c r="AD24" s="127"/>
      <c r="AE24" s="150"/>
      <c r="AF24" s="128"/>
      <c r="AG24" s="126"/>
      <c r="AH24" s="126"/>
      <c r="AI24" s="126"/>
      <c r="AJ24" s="127"/>
      <c r="AK24" s="177"/>
      <c r="AL24" s="126"/>
      <c r="AM24" s="126"/>
      <c r="AN24" s="126"/>
      <c r="AO24" s="126"/>
      <c r="AP24" s="126"/>
      <c r="AQ24" s="126"/>
      <c r="AR24" s="121"/>
      <c r="AS24" s="120"/>
      <c r="AT24" s="120"/>
      <c r="AU24" s="120"/>
      <c r="AV24" s="122"/>
      <c r="AW24" s="149"/>
    </row>
    <row r="25" spans="1:49" ht="15.75" thickBot="1">
      <c r="A25" s="145" t="s">
        <v>209</v>
      </c>
      <c r="B25" s="134"/>
      <c r="C25" s="111" t="s">
        <v>91</v>
      </c>
      <c r="D25" s="116"/>
      <c r="E25" s="126"/>
      <c r="F25" s="126"/>
      <c r="G25" s="126"/>
      <c r="H25" s="127"/>
      <c r="I25" s="167"/>
      <c r="J25" s="136"/>
      <c r="K25" s="126">
        <v>4.2</v>
      </c>
      <c r="L25" s="128"/>
      <c r="M25" s="150"/>
      <c r="N25" s="128"/>
      <c r="O25" s="126"/>
      <c r="P25" s="126"/>
      <c r="Q25" s="126"/>
      <c r="R25" s="127"/>
      <c r="S25" s="150"/>
      <c r="T25" s="128"/>
      <c r="U25" s="126"/>
      <c r="V25" s="126"/>
      <c r="W25" s="126"/>
      <c r="X25" s="127"/>
      <c r="Y25" s="150"/>
      <c r="Z25" s="128"/>
      <c r="AA25" s="126">
        <v>4.7</v>
      </c>
      <c r="AB25" s="126"/>
      <c r="AC25" s="126">
        <v>4.5</v>
      </c>
      <c r="AD25" s="127"/>
      <c r="AE25" s="150"/>
      <c r="AF25" s="128"/>
      <c r="AG25" s="126"/>
      <c r="AH25" s="126"/>
      <c r="AI25" s="126"/>
      <c r="AJ25" s="127"/>
      <c r="AK25" s="177"/>
      <c r="AL25" s="126"/>
      <c r="AM25" s="126"/>
      <c r="AN25" s="126"/>
      <c r="AO25" s="126"/>
      <c r="AP25" s="126"/>
      <c r="AQ25" s="126"/>
      <c r="AR25" s="121"/>
      <c r="AS25" s="120"/>
      <c r="AT25" s="120"/>
      <c r="AU25" s="120"/>
      <c r="AV25" s="122"/>
      <c r="AW25" s="149"/>
    </row>
    <row r="26" spans="1:49" ht="15">
      <c r="A26" s="144"/>
      <c r="B26" s="134"/>
      <c r="C26" s="173" t="s">
        <v>210</v>
      </c>
      <c r="D26" s="116"/>
      <c r="E26" s="126"/>
      <c r="F26" s="126"/>
      <c r="G26" s="118"/>
      <c r="H26" s="127"/>
      <c r="I26" s="167"/>
      <c r="J26" s="136"/>
      <c r="K26" s="126">
        <v>4.5</v>
      </c>
      <c r="L26" s="175"/>
      <c r="M26" s="150"/>
      <c r="N26" s="128"/>
      <c r="O26" s="126"/>
      <c r="P26" s="126"/>
      <c r="Q26" s="126"/>
      <c r="R26" s="127"/>
      <c r="S26" s="150"/>
      <c r="T26" s="128"/>
      <c r="U26" s="126"/>
      <c r="V26" s="126"/>
      <c r="W26" s="126"/>
      <c r="X26" s="127"/>
      <c r="Y26" s="150"/>
      <c r="Z26" s="128"/>
      <c r="AA26" s="126"/>
      <c r="AB26" s="126"/>
      <c r="AC26" s="126">
        <v>4.7</v>
      </c>
      <c r="AD26" s="127"/>
      <c r="AE26" s="150"/>
      <c r="AF26" s="128">
        <v>5</v>
      </c>
      <c r="AG26" s="126"/>
      <c r="AH26" s="157"/>
      <c r="AI26" s="126"/>
      <c r="AJ26" s="127"/>
      <c r="AK26" s="177"/>
      <c r="AL26" s="126"/>
      <c r="AM26" s="126"/>
      <c r="AN26" s="126"/>
      <c r="AO26" s="126"/>
      <c r="AP26" s="126"/>
      <c r="AQ26" s="126"/>
      <c r="AR26" s="128"/>
      <c r="AS26" s="126"/>
      <c r="AT26" s="126"/>
      <c r="AU26" s="120"/>
      <c r="AV26" s="122"/>
      <c r="AW26" s="149"/>
    </row>
    <row r="27" spans="38:43" ht="15">
      <c r="AL27" s="179"/>
      <c r="AM27" s="179"/>
      <c r="AN27" s="179"/>
      <c r="AO27" s="179"/>
      <c r="AP27" s="179"/>
      <c r="AQ27" s="17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7"/>
  <sheetViews>
    <sheetView zoomScalePageLayoutView="0" workbookViewId="0" topLeftCell="D3">
      <selection activeCell="AL2" sqref="AL2"/>
    </sheetView>
  </sheetViews>
  <sheetFormatPr defaultColWidth="11.421875" defaultRowHeight="15"/>
  <cols>
    <col min="1" max="1" width="3.8515625" style="118" customWidth="1"/>
    <col min="2" max="3" width="11.421875" style="117" customWidth="1"/>
    <col min="4" max="4" width="31.57421875" style="117" customWidth="1"/>
    <col min="5" max="9" width="4.28125" style="117" customWidth="1"/>
    <col min="10" max="37" width="4.28125" style="117" hidden="1" customWidth="1"/>
    <col min="38" max="43" width="4.28125" style="117" customWidth="1"/>
    <col min="44" max="47" width="4.8515625" style="117" customWidth="1"/>
    <col min="48" max="48" width="4.28125" style="117" customWidth="1"/>
    <col min="49" max="16384" width="11.421875" style="117" customWidth="1"/>
  </cols>
  <sheetData>
    <row r="1" spans="5:44" ht="28.5">
      <c r="E1" s="119" t="s">
        <v>185</v>
      </c>
      <c r="AR1" s="117">
        <f>+AU:AU</f>
        <v>0</v>
      </c>
    </row>
    <row r="2" ht="15">
      <c r="O2" s="118" t="s">
        <v>186</v>
      </c>
    </row>
    <row r="3" ht="15">
      <c r="X3" s="118" t="s">
        <v>187</v>
      </c>
    </row>
    <row r="4" spans="2:14" ht="15">
      <c r="B4" s="118" t="s">
        <v>188</v>
      </c>
      <c r="N4" s="118" t="s">
        <v>189</v>
      </c>
    </row>
    <row r="5" spans="5:48" ht="15.75" thickBot="1">
      <c r="E5" s="118" t="s">
        <v>190</v>
      </c>
      <c r="G5" s="118">
        <v>0.4</v>
      </c>
      <c r="I5" s="132">
        <v>1</v>
      </c>
      <c r="J5" s="118" t="s">
        <v>191</v>
      </c>
      <c r="O5" s="118" t="s">
        <v>192</v>
      </c>
      <c r="AR5" s="179" t="s">
        <v>218</v>
      </c>
      <c r="AS5" s="179"/>
      <c r="AT5" s="179" t="s">
        <v>219</v>
      </c>
      <c r="AU5" s="179"/>
      <c r="AV5" s="179"/>
    </row>
    <row r="6" spans="2:48" ht="15.75" thickBot="1">
      <c r="B6" s="120"/>
      <c r="C6" s="120" t="s">
        <v>193</v>
      </c>
      <c r="D6" s="130"/>
      <c r="E6" s="120" t="s">
        <v>194</v>
      </c>
      <c r="G6" s="120"/>
      <c r="H6" s="120"/>
      <c r="I6" s="137"/>
      <c r="J6" s="122"/>
      <c r="K6" s="123"/>
      <c r="L6" s="153"/>
      <c r="M6" s="124"/>
      <c r="N6" s="124" t="s">
        <v>195</v>
      </c>
      <c r="P6" s="124"/>
      <c r="Q6" s="146" t="s">
        <v>196</v>
      </c>
      <c r="R6" s="148"/>
      <c r="S6" s="147"/>
      <c r="T6" s="124" t="s">
        <v>197</v>
      </c>
      <c r="V6" s="124"/>
      <c r="W6" s="148"/>
      <c r="X6" s="124" t="s">
        <v>198</v>
      </c>
      <c r="Y6" s="156"/>
      <c r="Z6" s="124"/>
      <c r="AA6" s="124" t="s">
        <v>199</v>
      </c>
      <c r="AC6" s="124"/>
      <c r="AD6" s="124"/>
      <c r="AE6" s="156"/>
      <c r="AF6" s="176"/>
      <c r="AG6" s="176" t="s">
        <v>214</v>
      </c>
      <c r="AH6" s="176"/>
      <c r="AI6" s="176"/>
      <c r="AJ6" s="176"/>
      <c r="AK6" s="371"/>
      <c r="AL6" s="120"/>
      <c r="AM6" s="120" t="s">
        <v>200</v>
      </c>
      <c r="AN6" s="120"/>
      <c r="AO6" s="120"/>
      <c r="AP6" s="120"/>
      <c r="AQ6" s="191"/>
      <c r="AR6" s="179" t="s">
        <v>216</v>
      </c>
      <c r="AS6" s="179" t="s">
        <v>217</v>
      </c>
      <c r="AT6" s="179">
        <v>1</v>
      </c>
      <c r="AU6" s="179">
        <v>2</v>
      </c>
      <c r="AV6" s="179">
        <v>3</v>
      </c>
    </row>
    <row r="7" spans="2:48" ht="15.75" thickBot="1">
      <c r="B7" s="120"/>
      <c r="C7" s="120" t="s">
        <v>201</v>
      </c>
      <c r="D7" s="130" t="s">
        <v>202</v>
      </c>
      <c r="E7" s="145" t="s">
        <v>232</v>
      </c>
      <c r="F7" s="407">
        <v>0.6</v>
      </c>
      <c r="G7" s="228" t="s">
        <v>203</v>
      </c>
      <c r="H7" s="411">
        <v>0.4</v>
      </c>
      <c r="I7" s="413" t="s">
        <v>204</v>
      </c>
      <c r="J7" s="135" t="s">
        <v>72</v>
      </c>
      <c r="K7" s="151" t="s">
        <v>211</v>
      </c>
      <c r="L7" s="148" t="s">
        <v>206</v>
      </c>
      <c r="M7" s="121">
        <v>1</v>
      </c>
      <c r="N7" s="120">
        <v>2</v>
      </c>
      <c r="O7" s="120">
        <v>3</v>
      </c>
      <c r="P7" s="120">
        <v>4</v>
      </c>
      <c r="Q7" s="122">
        <v>5</v>
      </c>
      <c r="R7" s="149" t="s">
        <v>206</v>
      </c>
      <c r="S7" s="121">
        <v>1</v>
      </c>
      <c r="T7" s="120">
        <v>2</v>
      </c>
      <c r="U7" s="120">
        <v>3</v>
      </c>
      <c r="V7" s="120">
        <v>4</v>
      </c>
      <c r="W7" s="149" t="s">
        <v>206</v>
      </c>
      <c r="X7" s="121">
        <v>1</v>
      </c>
      <c r="Y7" s="148" t="s">
        <v>206</v>
      </c>
      <c r="Z7" s="121">
        <v>1</v>
      </c>
      <c r="AA7" s="120">
        <v>2</v>
      </c>
      <c r="AB7" s="120">
        <v>3</v>
      </c>
      <c r="AC7" s="120">
        <v>4</v>
      </c>
      <c r="AD7" s="122">
        <v>5</v>
      </c>
      <c r="AE7" s="372" t="s">
        <v>207</v>
      </c>
      <c r="AF7" s="365">
        <v>1</v>
      </c>
      <c r="AG7" s="154">
        <v>2</v>
      </c>
      <c r="AH7" s="154">
        <v>3</v>
      </c>
      <c r="AI7" s="154">
        <v>4</v>
      </c>
      <c r="AJ7" s="191">
        <v>5</v>
      </c>
      <c r="AK7" s="372" t="s">
        <v>231</v>
      </c>
      <c r="AL7" s="365">
        <v>1</v>
      </c>
      <c r="AM7" s="120">
        <v>2</v>
      </c>
      <c r="AN7" s="120">
        <v>3</v>
      </c>
      <c r="AO7" s="120">
        <v>4</v>
      </c>
      <c r="AP7" s="122">
        <v>5</v>
      </c>
      <c r="AQ7" s="148" t="s">
        <v>206</v>
      </c>
      <c r="AR7" s="358"/>
      <c r="AS7" s="179"/>
      <c r="AT7" s="179"/>
      <c r="AU7" s="179"/>
      <c r="AV7" s="179"/>
    </row>
    <row r="8" spans="2:48" ht="15.75" thickBot="1">
      <c r="B8" s="120"/>
      <c r="C8" s="120" t="s">
        <v>208</v>
      </c>
      <c r="D8" s="131"/>
      <c r="E8" s="145">
        <f>F8/0.7</f>
        <v>5.0625</v>
      </c>
      <c r="F8" s="408">
        <f>(L8+0.1+R8*0.15+W8*0.1+Y8*0.1+AE8*0.05+(AK8+AQ8)*0.2)*3.5/8</f>
        <v>3.5437499999999997</v>
      </c>
      <c r="G8" s="223">
        <v>5</v>
      </c>
      <c r="H8" s="412">
        <f>G8*0.4</f>
        <v>2</v>
      </c>
      <c r="I8" s="414">
        <f aca="true" t="shared" si="0" ref="I8:I15">H8+F8</f>
        <v>5.543749999999999</v>
      </c>
      <c r="J8" s="136"/>
      <c r="K8" s="152">
        <v>5</v>
      </c>
      <c r="L8" s="150">
        <f>K8</f>
        <v>5</v>
      </c>
      <c r="M8" s="128">
        <v>5</v>
      </c>
      <c r="N8" s="126">
        <v>5</v>
      </c>
      <c r="O8" s="126">
        <v>5</v>
      </c>
      <c r="P8" s="126">
        <v>5</v>
      </c>
      <c r="Q8" s="127">
        <v>5</v>
      </c>
      <c r="R8" s="150">
        <f>(M8+N8+O8+P8+Q8)/5</f>
        <v>5</v>
      </c>
      <c r="S8" s="128">
        <v>5</v>
      </c>
      <c r="T8" s="126">
        <v>5</v>
      </c>
      <c r="U8" s="126">
        <v>5</v>
      </c>
      <c r="V8" s="126">
        <v>5</v>
      </c>
      <c r="W8" s="150">
        <f>(S8+T8+U8+V8)/4</f>
        <v>5</v>
      </c>
      <c r="X8" s="128">
        <v>5</v>
      </c>
      <c r="Y8" s="150">
        <f>X8</f>
        <v>5</v>
      </c>
      <c r="Z8" s="128">
        <v>5</v>
      </c>
      <c r="AA8" s="126">
        <v>5</v>
      </c>
      <c r="AB8" s="126">
        <v>5</v>
      </c>
      <c r="AC8" s="126">
        <v>5</v>
      </c>
      <c r="AD8" s="127">
        <v>5</v>
      </c>
      <c r="AE8" s="155">
        <f>(Z8+AA8+AB8+AC8+AD8)/5</f>
        <v>5</v>
      </c>
      <c r="AF8" s="128">
        <v>1</v>
      </c>
      <c r="AG8" s="126">
        <v>1</v>
      </c>
      <c r="AH8" s="126">
        <v>1</v>
      </c>
      <c r="AI8" s="126">
        <v>1</v>
      </c>
      <c r="AJ8" s="127">
        <v>1</v>
      </c>
      <c r="AK8" s="150">
        <f>(AF8+AG8+AH8+AI8+AJ8)/5</f>
        <v>1</v>
      </c>
      <c r="AL8" s="121">
        <v>4</v>
      </c>
      <c r="AM8" s="120">
        <v>4</v>
      </c>
      <c r="AN8" s="120">
        <v>4</v>
      </c>
      <c r="AO8" s="120">
        <v>4</v>
      </c>
      <c r="AP8" s="122">
        <v>4</v>
      </c>
      <c r="AQ8" s="149">
        <f>(AP8+AO8+AN8+AM8+AL8)/5</f>
        <v>4</v>
      </c>
      <c r="AR8" s="358"/>
      <c r="AS8" s="179"/>
      <c r="AT8" s="179"/>
      <c r="AU8" s="179"/>
      <c r="AV8" s="179"/>
    </row>
    <row r="9" spans="1:48" s="215" customFormat="1" ht="15.75" thickBot="1">
      <c r="A9" s="374"/>
      <c r="B9" s="377"/>
      <c r="C9" s="206" t="s">
        <v>158</v>
      </c>
      <c r="D9" s="394"/>
      <c r="E9" s="228">
        <f aca="true" t="shared" si="1" ref="E9:E37">F9/0.7</f>
        <v>3.207500000000001</v>
      </c>
      <c r="F9" s="409">
        <f>(L9+0.1+R9*0.15+W9*0.1+Y9*0.1+AE9*0.05+(AK9+AQ9)*0.2)*3.5/8</f>
        <v>2.2452500000000004</v>
      </c>
      <c r="G9" s="415">
        <v>2.5</v>
      </c>
      <c r="H9" s="412">
        <f aca="true" t="shared" si="2" ref="H9:H37">G9*0.4</f>
        <v>1</v>
      </c>
      <c r="I9" s="414">
        <f t="shared" si="0"/>
        <v>3.2452500000000004</v>
      </c>
      <c r="J9" s="218"/>
      <c r="K9" s="219">
        <v>3</v>
      </c>
      <c r="L9" s="150">
        <f aca="true" t="shared" si="3" ref="L9:L37">K9</f>
        <v>3</v>
      </c>
      <c r="M9" s="220">
        <v>3</v>
      </c>
      <c r="N9" s="216">
        <v>4</v>
      </c>
      <c r="O9" s="216">
        <v>4.1</v>
      </c>
      <c r="P9" s="216">
        <v>4.2</v>
      </c>
      <c r="Q9" s="217">
        <v>5</v>
      </c>
      <c r="R9" s="150">
        <f aca="true" t="shared" si="4" ref="R9:R37">(M9+N9+O9+P9+Q9)/5</f>
        <v>4.0600000000000005</v>
      </c>
      <c r="S9" s="220">
        <v>1.2</v>
      </c>
      <c r="T9" s="216">
        <v>1.2</v>
      </c>
      <c r="U9" s="216">
        <v>0</v>
      </c>
      <c r="V9" s="216">
        <v>1.2</v>
      </c>
      <c r="W9" s="150">
        <f aca="true" t="shared" si="5" ref="W9:W37">(S9+T9+U9+V9)/4</f>
        <v>0.8999999999999999</v>
      </c>
      <c r="X9" s="220">
        <v>3</v>
      </c>
      <c r="Y9" s="150">
        <f aca="true" t="shared" si="6" ref="Y9:Y37">X9</f>
        <v>3</v>
      </c>
      <c r="Z9" s="220">
        <v>3</v>
      </c>
      <c r="AA9" s="216">
        <v>3.5</v>
      </c>
      <c r="AB9" s="216">
        <v>5</v>
      </c>
      <c r="AC9" s="216">
        <v>5</v>
      </c>
      <c r="AD9" s="217"/>
      <c r="AE9" s="155">
        <f aca="true" t="shared" si="7" ref="AE9:AE37">(Z9+AA9+AB9+AC9+AD9)/5</f>
        <v>3.3</v>
      </c>
      <c r="AF9" s="220">
        <v>0.3</v>
      </c>
      <c r="AG9" s="216">
        <v>0.6</v>
      </c>
      <c r="AH9" s="216">
        <v>0.8</v>
      </c>
      <c r="AI9" s="216">
        <v>0.5</v>
      </c>
      <c r="AJ9" s="217">
        <v>0.8</v>
      </c>
      <c r="AK9" s="150">
        <f aca="true" t="shared" si="8" ref="AK9:AK37">(AF9+AG9+AH9+AI9+AJ9)/5</f>
        <v>0.6</v>
      </c>
      <c r="AL9" s="366">
        <v>4</v>
      </c>
      <c r="AM9" s="214">
        <v>3</v>
      </c>
      <c r="AN9" s="214">
        <v>4</v>
      </c>
      <c r="AO9" s="214">
        <v>3.7</v>
      </c>
      <c r="AP9" s="221">
        <v>4</v>
      </c>
      <c r="AQ9" s="149">
        <f aca="true" t="shared" si="9" ref="AQ9:AQ37">(AP9+AO9+AN9+AM9+AL9)/5</f>
        <v>3.7399999999999998</v>
      </c>
      <c r="AR9" s="373" t="s">
        <v>221</v>
      </c>
      <c r="AS9" s="373" t="s">
        <v>221</v>
      </c>
      <c r="AT9" s="373" t="s">
        <v>221</v>
      </c>
      <c r="AU9" s="373" t="s">
        <v>221</v>
      </c>
      <c r="AV9" s="373" t="s">
        <v>221</v>
      </c>
    </row>
    <row r="10" spans="1:48" ht="15.75" thickBot="1">
      <c r="A10" s="374"/>
      <c r="B10" s="376"/>
      <c r="C10" s="111" t="s">
        <v>159</v>
      </c>
      <c r="D10" s="395"/>
      <c r="E10" s="228">
        <f t="shared" si="1"/>
        <v>3.5146875000000004</v>
      </c>
      <c r="F10" s="409">
        <f>(L10+0.1+R10*0.15+W10*0.1+Y10*0.1+AE10*0.05+(AK10+AQ10)*0.2)*3.5/8</f>
        <v>2.46028125</v>
      </c>
      <c r="G10" s="415">
        <v>1.8</v>
      </c>
      <c r="H10" s="412">
        <f t="shared" si="2"/>
        <v>0.7200000000000001</v>
      </c>
      <c r="I10" s="414">
        <f t="shared" si="0"/>
        <v>3.18028125</v>
      </c>
      <c r="J10" s="136"/>
      <c r="K10" s="125">
        <v>3.4</v>
      </c>
      <c r="L10" s="150">
        <f t="shared" si="3"/>
        <v>3.4</v>
      </c>
      <c r="M10" s="128">
        <v>3</v>
      </c>
      <c r="N10" s="126">
        <v>4.5</v>
      </c>
      <c r="O10" s="126">
        <v>4.4</v>
      </c>
      <c r="P10" s="126">
        <v>3.9</v>
      </c>
      <c r="Q10" s="127">
        <v>5</v>
      </c>
      <c r="R10" s="150">
        <f t="shared" si="4"/>
        <v>4.16</v>
      </c>
      <c r="S10" s="128">
        <v>3</v>
      </c>
      <c r="T10" s="126">
        <v>1.5</v>
      </c>
      <c r="U10" s="126">
        <v>1</v>
      </c>
      <c r="V10" s="126"/>
      <c r="W10" s="150">
        <f t="shared" si="5"/>
        <v>1.375</v>
      </c>
      <c r="X10" s="128">
        <v>4.2</v>
      </c>
      <c r="Y10" s="150">
        <f t="shared" si="6"/>
        <v>4.2</v>
      </c>
      <c r="Z10" s="128">
        <v>1.5</v>
      </c>
      <c r="AA10" s="126">
        <v>3</v>
      </c>
      <c r="AB10" s="126">
        <v>2.5</v>
      </c>
      <c r="AC10" s="126">
        <v>5</v>
      </c>
      <c r="AD10" s="127">
        <v>5</v>
      </c>
      <c r="AE10" s="155">
        <f t="shared" si="7"/>
        <v>3.4</v>
      </c>
      <c r="AF10" s="128">
        <v>0</v>
      </c>
      <c r="AG10" s="126">
        <v>0.6</v>
      </c>
      <c r="AH10" s="126">
        <v>0.7</v>
      </c>
      <c r="AI10" s="126">
        <v>1</v>
      </c>
      <c r="AJ10" s="127"/>
      <c r="AK10" s="150">
        <f t="shared" si="8"/>
        <v>0.45999999999999996</v>
      </c>
      <c r="AL10" s="121">
        <v>4</v>
      </c>
      <c r="AM10" s="120">
        <v>1.5</v>
      </c>
      <c r="AN10" s="120">
        <v>3.5</v>
      </c>
      <c r="AO10" s="120">
        <v>4</v>
      </c>
      <c r="AP10" s="122">
        <v>4</v>
      </c>
      <c r="AQ10" s="149">
        <f t="shared" si="9"/>
        <v>3.4</v>
      </c>
      <c r="AR10" s="358" t="s">
        <v>221</v>
      </c>
      <c r="AS10" s="358" t="s">
        <v>221</v>
      </c>
      <c r="AT10" s="358" t="s">
        <v>221</v>
      </c>
      <c r="AU10" s="358" t="s">
        <v>221</v>
      </c>
      <c r="AV10" s="358" t="s">
        <v>221</v>
      </c>
    </row>
    <row r="11" spans="2:48" ht="15.75" thickBot="1">
      <c r="B11" s="134"/>
      <c r="C11" s="111" t="s">
        <v>160</v>
      </c>
      <c r="D11" s="395"/>
      <c r="E11" s="228">
        <f t="shared" si="1"/>
        <v>0</v>
      </c>
      <c r="F11" s="409">
        <v>0</v>
      </c>
      <c r="G11" s="415"/>
      <c r="H11" s="412">
        <f t="shared" si="2"/>
        <v>0</v>
      </c>
      <c r="I11" s="414">
        <f t="shared" si="0"/>
        <v>0</v>
      </c>
      <c r="J11" s="136"/>
      <c r="K11" s="125"/>
      <c r="L11" s="150">
        <f t="shared" si="3"/>
        <v>0</v>
      </c>
      <c r="M11" s="128"/>
      <c r="N11" s="126"/>
      <c r="O11" s="126"/>
      <c r="P11" s="126"/>
      <c r="Q11" s="127"/>
      <c r="R11" s="150">
        <f t="shared" si="4"/>
        <v>0</v>
      </c>
      <c r="S11" s="128"/>
      <c r="T11" s="126"/>
      <c r="U11" s="126"/>
      <c r="V11" s="126"/>
      <c r="W11" s="150">
        <f t="shared" si="5"/>
        <v>0</v>
      </c>
      <c r="X11" s="128"/>
      <c r="Y11" s="150">
        <f t="shared" si="6"/>
        <v>0</v>
      </c>
      <c r="Z11" s="128"/>
      <c r="AA11" s="126"/>
      <c r="AB11" s="126"/>
      <c r="AC11" s="126"/>
      <c r="AD11" s="127"/>
      <c r="AE11" s="155">
        <f t="shared" si="7"/>
        <v>0</v>
      </c>
      <c r="AF11" s="128"/>
      <c r="AG11" s="126"/>
      <c r="AH11" s="126"/>
      <c r="AI11" s="126"/>
      <c r="AJ11" s="127"/>
      <c r="AK11" s="150">
        <f t="shared" si="8"/>
        <v>0</v>
      </c>
      <c r="AL11" s="121"/>
      <c r="AM11" s="120"/>
      <c r="AN11" s="120"/>
      <c r="AO11" s="120"/>
      <c r="AP11" s="127"/>
      <c r="AQ11" s="149">
        <f t="shared" si="9"/>
        <v>0</v>
      </c>
      <c r="AR11" s="358"/>
      <c r="AS11" s="179"/>
      <c r="AT11" s="179"/>
      <c r="AU11" s="179"/>
      <c r="AV11" s="179"/>
    </row>
    <row r="12" spans="2:48" s="265" customFormat="1" ht="15.75" thickBot="1">
      <c r="B12" s="266"/>
      <c r="C12" s="267" t="s">
        <v>161</v>
      </c>
      <c r="D12" s="396"/>
      <c r="E12" s="228">
        <f t="shared" si="1"/>
        <v>4.013437499999999</v>
      </c>
      <c r="F12" s="409">
        <f>(L12+0.1+R12*0.15+W12*0.1+Y12*0.1+AE12*0.05+(AK12+AQ12)*0.2)*3.5/8</f>
        <v>2.8094062499999994</v>
      </c>
      <c r="G12" s="415">
        <v>2.3</v>
      </c>
      <c r="H12" s="412">
        <f t="shared" si="2"/>
        <v>0.9199999999999999</v>
      </c>
      <c r="I12" s="414">
        <f t="shared" si="0"/>
        <v>3.7294062499999994</v>
      </c>
      <c r="J12" s="270"/>
      <c r="K12" s="271">
        <v>4.3</v>
      </c>
      <c r="L12" s="150">
        <f t="shared" si="3"/>
        <v>4.3</v>
      </c>
      <c r="M12" s="272">
        <v>1</v>
      </c>
      <c r="N12" s="268">
        <v>4.7</v>
      </c>
      <c r="O12" s="268">
        <v>3.8</v>
      </c>
      <c r="P12" s="268">
        <v>4.2</v>
      </c>
      <c r="Q12" s="269">
        <v>5</v>
      </c>
      <c r="R12" s="150">
        <f t="shared" si="4"/>
        <v>3.7399999999999998</v>
      </c>
      <c r="S12" s="272">
        <v>4.5</v>
      </c>
      <c r="T12" s="268">
        <v>1.3</v>
      </c>
      <c r="U12" s="268">
        <v>3.5</v>
      </c>
      <c r="V12" s="268">
        <v>0</v>
      </c>
      <c r="W12" s="150">
        <f t="shared" si="5"/>
        <v>2.325</v>
      </c>
      <c r="X12" s="272">
        <v>1</v>
      </c>
      <c r="Y12" s="150">
        <f t="shared" si="6"/>
        <v>1</v>
      </c>
      <c r="Z12" s="272">
        <v>4.5</v>
      </c>
      <c r="AA12" s="268">
        <v>5</v>
      </c>
      <c r="AB12" s="268">
        <v>5</v>
      </c>
      <c r="AC12" s="268">
        <v>4.5</v>
      </c>
      <c r="AD12" s="269">
        <v>5</v>
      </c>
      <c r="AE12" s="155">
        <f t="shared" si="7"/>
        <v>4.8</v>
      </c>
      <c r="AF12" s="272">
        <v>0</v>
      </c>
      <c r="AG12" s="268">
        <v>0.5</v>
      </c>
      <c r="AH12" s="268">
        <v>1</v>
      </c>
      <c r="AI12" s="268">
        <v>1</v>
      </c>
      <c r="AJ12" s="269">
        <v>0.9</v>
      </c>
      <c r="AK12" s="150">
        <f t="shared" si="8"/>
        <v>0.6799999999999999</v>
      </c>
      <c r="AL12" s="367">
        <v>4</v>
      </c>
      <c r="AM12" s="273">
        <v>2.8</v>
      </c>
      <c r="AN12" s="273">
        <v>4</v>
      </c>
      <c r="AO12" s="273">
        <v>4</v>
      </c>
      <c r="AP12" s="274">
        <v>4</v>
      </c>
      <c r="AQ12" s="149">
        <f t="shared" si="9"/>
        <v>3.7600000000000002</v>
      </c>
      <c r="AR12" s="367" t="s">
        <v>221</v>
      </c>
      <c r="AS12" s="273"/>
      <c r="AT12" s="273"/>
      <c r="AU12" s="273"/>
      <c r="AV12" s="273"/>
    </row>
    <row r="13" spans="1:48" s="180" customFormat="1" ht="15.75" thickBot="1">
      <c r="A13" s="180" t="s">
        <v>215</v>
      </c>
      <c r="B13" s="181"/>
      <c r="C13" s="182" t="s">
        <v>162</v>
      </c>
      <c r="D13" s="397"/>
      <c r="E13" s="228">
        <f t="shared" si="1"/>
        <v>3.9775000000000005</v>
      </c>
      <c r="F13" s="409">
        <f>(L13+0.1+R13*0.15+W13*0.1+Y13*0.1+AE13*0.05+(AK13+AQ13)*0.2)*3.5/8</f>
        <v>2.78425</v>
      </c>
      <c r="G13" s="415">
        <v>1.6</v>
      </c>
      <c r="H13" s="412">
        <f t="shared" si="2"/>
        <v>0.6400000000000001</v>
      </c>
      <c r="I13" s="414">
        <f t="shared" si="0"/>
        <v>3.4242500000000002</v>
      </c>
      <c r="J13" s="186"/>
      <c r="K13" s="187">
        <v>4.5</v>
      </c>
      <c r="L13" s="150">
        <f t="shared" si="3"/>
        <v>4.5</v>
      </c>
      <c r="M13" s="188">
        <v>3</v>
      </c>
      <c r="N13" s="184">
        <v>3.2</v>
      </c>
      <c r="O13" s="184">
        <v>3.5</v>
      </c>
      <c r="P13" s="184">
        <v>3.2</v>
      </c>
      <c r="Q13" s="185">
        <v>3.5</v>
      </c>
      <c r="R13" s="150">
        <f t="shared" si="4"/>
        <v>3.28</v>
      </c>
      <c r="S13" s="188">
        <v>3</v>
      </c>
      <c r="T13" s="184">
        <v>3</v>
      </c>
      <c r="U13" s="184">
        <v>3</v>
      </c>
      <c r="V13" s="184">
        <v>3</v>
      </c>
      <c r="W13" s="150">
        <f t="shared" si="5"/>
        <v>3</v>
      </c>
      <c r="X13" s="188">
        <v>4.1</v>
      </c>
      <c r="Y13" s="150">
        <f t="shared" si="6"/>
        <v>4.1</v>
      </c>
      <c r="Z13" s="188">
        <v>4.5</v>
      </c>
      <c r="AA13" s="184">
        <v>3.5</v>
      </c>
      <c r="AB13" s="184">
        <v>5</v>
      </c>
      <c r="AC13" s="184">
        <v>5</v>
      </c>
      <c r="AD13" s="185">
        <v>5</v>
      </c>
      <c r="AE13" s="155">
        <f t="shared" si="7"/>
        <v>4.6</v>
      </c>
      <c r="AF13" s="188">
        <v>0.3</v>
      </c>
      <c r="AG13" s="184">
        <v>0.7</v>
      </c>
      <c r="AH13" s="184">
        <v>0.5</v>
      </c>
      <c r="AI13" s="184">
        <v>0.8</v>
      </c>
      <c r="AJ13" s="185">
        <v>0.5</v>
      </c>
      <c r="AK13" s="150">
        <f t="shared" si="8"/>
        <v>0.5599999999999999</v>
      </c>
      <c r="AL13" s="292"/>
      <c r="AM13" s="189">
        <v>2.5</v>
      </c>
      <c r="AN13" s="189"/>
      <c r="AO13" s="189">
        <v>3</v>
      </c>
      <c r="AP13" s="190"/>
      <c r="AQ13" s="149">
        <f t="shared" si="9"/>
        <v>1.1</v>
      </c>
      <c r="AR13" s="292" t="s">
        <v>221</v>
      </c>
      <c r="AS13" s="292" t="s">
        <v>221</v>
      </c>
      <c r="AT13" s="292" t="s">
        <v>221</v>
      </c>
      <c r="AU13" s="292" t="s">
        <v>221</v>
      </c>
      <c r="AV13" s="292" t="s">
        <v>221</v>
      </c>
    </row>
    <row r="14" spans="2:48" ht="15.75" thickBot="1">
      <c r="B14" s="168"/>
      <c r="C14" s="111" t="s">
        <v>163</v>
      </c>
      <c r="D14" s="398"/>
      <c r="E14" s="228">
        <f t="shared" si="1"/>
        <v>0</v>
      </c>
      <c r="F14" s="409">
        <v>0</v>
      </c>
      <c r="G14" s="415"/>
      <c r="H14" s="412">
        <f t="shared" si="2"/>
        <v>0</v>
      </c>
      <c r="I14" s="414">
        <f t="shared" si="0"/>
        <v>0</v>
      </c>
      <c r="J14" s="159"/>
      <c r="K14" s="160"/>
      <c r="L14" s="150">
        <f t="shared" si="3"/>
        <v>0</v>
      </c>
      <c r="M14" s="161"/>
      <c r="N14" s="157"/>
      <c r="O14" s="157"/>
      <c r="P14" s="157"/>
      <c r="Q14" s="158"/>
      <c r="R14" s="150">
        <f t="shared" si="4"/>
        <v>0</v>
      </c>
      <c r="S14" s="161"/>
      <c r="T14" s="157"/>
      <c r="U14" s="157"/>
      <c r="V14" s="157"/>
      <c r="W14" s="150">
        <f t="shared" si="5"/>
        <v>0</v>
      </c>
      <c r="X14" s="161"/>
      <c r="Y14" s="150">
        <f t="shared" si="6"/>
        <v>0</v>
      </c>
      <c r="Z14" s="161"/>
      <c r="AA14" s="157"/>
      <c r="AB14" s="157"/>
      <c r="AC14" s="157"/>
      <c r="AD14" s="158"/>
      <c r="AE14" s="155">
        <f t="shared" si="7"/>
        <v>0</v>
      </c>
      <c r="AF14" s="161"/>
      <c r="AG14" s="157"/>
      <c r="AH14" s="157"/>
      <c r="AI14" s="157"/>
      <c r="AJ14" s="158"/>
      <c r="AK14" s="150">
        <f t="shared" si="8"/>
        <v>0</v>
      </c>
      <c r="AL14" s="163"/>
      <c r="AM14" s="164"/>
      <c r="AN14" s="164"/>
      <c r="AO14" s="164"/>
      <c r="AP14" s="165"/>
      <c r="AQ14" s="149">
        <f t="shared" si="9"/>
        <v>0</v>
      </c>
      <c r="AR14" s="358"/>
      <c r="AS14" s="179"/>
      <c r="AT14" s="179"/>
      <c r="AU14" s="179"/>
      <c r="AV14" s="179"/>
    </row>
    <row r="15" spans="1:48" s="145" customFormat="1" ht="15.75" thickBot="1">
      <c r="A15" s="374"/>
      <c r="B15" s="376"/>
      <c r="C15" s="222" t="s">
        <v>164</v>
      </c>
      <c r="D15" s="399"/>
      <c r="E15" s="228">
        <f t="shared" si="1"/>
        <v>3.7221875</v>
      </c>
      <c r="F15" s="409">
        <f>(L15+0.1+R15*0.15+W15*0.1+Y15*0.1+AE15*0.05+(AK15+AQ15)*0.2)*3.5/8</f>
        <v>2.60553125</v>
      </c>
      <c r="G15" s="415">
        <v>1.7</v>
      </c>
      <c r="H15" s="412">
        <f t="shared" si="2"/>
        <v>0.68</v>
      </c>
      <c r="I15" s="414">
        <f t="shared" si="0"/>
        <v>3.28553125</v>
      </c>
      <c r="J15" s="225"/>
      <c r="K15" s="226">
        <v>3.8</v>
      </c>
      <c r="L15" s="150">
        <f t="shared" si="3"/>
        <v>3.8</v>
      </c>
      <c r="M15" s="227">
        <v>3.5</v>
      </c>
      <c r="N15" s="223">
        <v>3.8</v>
      </c>
      <c r="O15" s="223">
        <v>3</v>
      </c>
      <c r="P15" s="223">
        <v>3</v>
      </c>
      <c r="Q15" s="224">
        <v>3.2</v>
      </c>
      <c r="R15" s="150">
        <f t="shared" si="4"/>
        <v>3.3</v>
      </c>
      <c r="S15" s="227">
        <v>0.7</v>
      </c>
      <c r="T15" s="223">
        <v>0.5</v>
      </c>
      <c r="U15" s="223">
        <v>1</v>
      </c>
      <c r="V15" s="223">
        <v>1.5</v>
      </c>
      <c r="W15" s="150">
        <f t="shared" si="5"/>
        <v>0.925</v>
      </c>
      <c r="X15" s="227">
        <v>3.5</v>
      </c>
      <c r="Y15" s="150">
        <f t="shared" si="6"/>
        <v>3.5</v>
      </c>
      <c r="Z15" s="227">
        <v>5</v>
      </c>
      <c r="AA15" s="223">
        <v>5</v>
      </c>
      <c r="AB15" s="223">
        <v>2.5</v>
      </c>
      <c r="AC15" s="223">
        <v>4.7</v>
      </c>
      <c r="AD15" s="224">
        <v>5</v>
      </c>
      <c r="AE15" s="155">
        <f t="shared" si="7"/>
        <v>4.4399999999999995</v>
      </c>
      <c r="AF15" s="227">
        <v>0.3</v>
      </c>
      <c r="AG15" s="223">
        <v>0.4</v>
      </c>
      <c r="AH15" s="223">
        <v>0.7</v>
      </c>
      <c r="AI15" s="223">
        <v>1</v>
      </c>
      <c r="AJ15" s="224">
        <v>0.5</v>
      </c>
      <c r="AK15" s="150">
        <f t="shared" si="8"/>
        <v>0.58</v>
      </c>
      <c r="AL15" s="368">
        <v>4</v>
      </c>
      <c r="AM15" s="228">
        <v>4</v>
      </c>
      <c r="AN15" s="228">
        <v>4</v>
      </c>
      <c r="AO15" s="228">
        <v>3.5</v>
      </c>
      <c r="AP15" s="229">
        <v>4</v>
      </c>
      <c r="AQ15" s="149">
        <f t="shared" si="9"/>
        <v>3.9</v>
      </c>
      <c r="AR15" s="368" t="s">
        <v>221</v>
      </c>
      <c r="AS15" s="368" t="s">
        <v>221</v>
      </c>
      <c r="AT15" s="368" t="s">
        <v>221</v>
      </c>
      <c r="AU15" s="368" t="s">
        <v>221</v>
      </c>
      <c r="AV15" s="368" t="s">
        <v>221</v>
      </c>
    </row>
    <row r="16" spans="2:48" ht="15.75" thickBot="1">
      <c r="B16" s="134"/>
      <c r="C16" s="111" t="s">
        <v>165</v>
      </c>
      <c r="D16" s="395"/>
      <c r="E16" s="228">
        <v>0</v>
      </c>
      <c r="F16" s="410">
        <v>0</v>
      </c>
      <c r="G16" s="145">
        <v>0</v>
      </c>
      <c r="H16" s="410">
        <v>0</v>
      </c>
      <c r="I16" s="410">
        <v>0</v>
      </c>
      <c r="J16" s="136"/>
      <c r="K16" s="125"/>
      <c r="L16" s="150">
        <f t="shared" si="3"/>
        <v>0</v>
      </c>
      <c r="M16" s="128"/>
      <c r="N16" s="126"/>
      <c r="O16" s="126"/>
      <c r="P16" s="126"/>
      <c r="Q16" s="127"/>
      <c r="R16" s="150">
        <f t="shared" si="4"/>
        <v>0</v>
      </c>
      <c r="S16" s="128"/>
      <c r="T16" s="126"/>
      <c r="U16" s="126"/>
      <c r="V16" s="126"/>
      <c r="W16" s="150">
        <f t="shared" si="5"/>
        <v>0</v>
      </c>
      <c r="X16" s="128"/>
      <c r="Y16" s="150">
        <f t="shared" si="6"/>
        <v>0</v>
      </c>
      <c r="Z16" s="128"/>
      <c r="AA16" s="126"/>
      <c r="AB16" s="126"/>
      <c r="AC16" s="126"/>
      <c r="AD16" s="127"/>
      <c r="AE16" s="155">
        <f t="shared" si="7"/>
        <v>0</v>
      </c>
      <c r="AF16" s="128"/>
      <c r="AG16" s="126"/>
      <c r="AH16" s="126"/>
      <c r="AI16" s="126"/>
      <c r="AJ16" s="127"/>
      <c r="AK16" s="150">
        <f t="shared" si="8"/>
        <v>0</v>
      </c>
      <c r="AL16" s="128"/>
      <c r="AM16" s="126"/>
      <c r="AN16" s="126"/>
      <c r="AO16" s="120"/>
      <c r="AP16" s="122"/>
      <c r="AQ16" s="149">
        <f t="shared" si="9"/>
        <v>0</v>
      </c>
      <c r="AR16" s="358"/>
      <c r="AS16" s="179"/>
      <c r="AT16" s="179"/>
      <c r="AU16" s="179"/>
      <c r="AV16" s="179"/>
    </row>
    <row r="17" spans="1:48" s="215" customFormat="1" ht="15.75" thickBot="1">
      <c r="A17" s="374"/>
      <c r="B17" s="376"/>
      <c r="C17" s="206" t="s">
        <v>166</v>
      </c>
      <c r="D17" s="394"/>
      <c r="E17" s="228">
        <f t="shared" si="1"/>
        <v>3.2643750000000002</v>
      </c>
      <c r="F17" s="409">
        <f>(L17+0.1+R17*0.15+W17*0.1+Y17*0.1+AE17*0.05+(AK17+AQ17)*0.2)*3.5/8</f>
        <v>2.2850625</v>
      </c>
      <c r="G17" s="415">
        <v>2.1</v>
      </c>
      <c r="H17" s="412">
        <f t="shared" si="2"/>
        <v>0.8400000000000001</v>
      </c>
      <c r="I17" s="414">
        <f aca="true" t="shared" si="10" ref="I17:I37">H17+F17</f>
        <v>3.1250625000000003</v>
      </c>
      <c r="J17" s="218"/>
      <c r="K17" s="219">
        <v>3</v>
      </c>
      <c r="L17" s="150">
        <f t="shared" si="3"/>
        <v>3</v>
      </c>
      <c r="M17" s="220">
        <v>4.5</v>
      </c>
      <c r="N17" s="216">
        <v>4.2</v>
      </c>
      <c r="O17" s="216">
        <v>4.5</v>
      </c>
      <c r="P17" s="216">
        <v>4.2</v>
      </c>
      <c r="Q17" s="217">
        <v>5</v>
      </c>
      <c r="R17" s="150">
        <f t="shared" si="4"/>
        <v>4.4799999999999995</v>
      </c>
      <c r="S17" s="220">
        <v>0.5</v>
      </c>
      <c r="T17" s="216">
        <v>0</v>
      </c>
      <c r="U17" s="216">
        <v>0.5</v>
      </c>
      <c r="V17" s="216">
        <v>1.8</v>
      </c>
      <c r="W17" s="150">
        <f t="shared" si="5"/>
        <v>0.7</v>
      </c>
      <c r="X17" s="220">
        <v>3.5</v>
      </c>
      <c r="Y17" s="150">
        <f t="shared" si="6"/>
        <v>3.5</v>
      </c>
      <c r="Z17" s="220">
        <v>3</v>
      </c>
      <c r="AA17" s="216">
        <v>4</v>
      </c>
      <c r="AB17" s="216">
        <v>4.5</v>
      </c>
      <c r="AC17" s="216">
        <v>5</v>
      </c>
      <c r="AD17" s="217">
        <v>5</v>
      </c>
      <c r="AE17" s="155">
        <f t="shared" si="7"/>
        <v>4.3</v>
      </c>
      <c r="AF17" s="220">
        <v>0.3</v>
      </c>
      <c r="AG17" s="216">
        <v>0.6</v>
      </c>
      <c r="AH17" s="216">
        <v>0.3</v>
      </c>
      <c r="AI17" s="216">
        <v>0.5</v>
      </c>
      <c r="AJ17" s="217"/>
      <c r="AK17" s="150">
        <f t="shared" si="8"/>
        <v>0.33999999999999997</v>
      </c>
      <c r="AL17" s="366">
        <v>4</v>
      </c>
      <c r="AM17" s="214">
        <v>3</v>
      </c>
      <c r="AN17" s="214">
        <v>4</v>
      </c>
      <c r="AO17" s="214">
        <v>3.7</v>
      </c>
      <c r="AP17" s="221">
        <v>4</v>
      </c>
      <c r="AQ17" s="149">
        <f t="shared" si="9"/>
        <v>3.7399999999999998</v>
      </c>
      <c r="AR17" s="366" t="s">
        <v>221</v>
      </c>
      <c r="AS17" s="366" t="s">
        <v>221</v>
      </c>
      <c r="AT17" s="366" t="s">
        <v>221</v>
      </c>
      <c r="AU17" s="366" t="s">
        <v>221</v>
      </c>
      <c r="AV17" s="366" t="s">
        <v>221</v>
      </c>
    </row>
    <row r="18" spans="1:48" ht="15.75" thickBot="1">
      <c r="A18" s="374"/>
      <c r="B18" s="376"/>
      <c r="C18" s="111" t="s">
        <v>167</v>
      </c>
      <c r="D18" s="395"/>
      <c r="E18" s="228">
        <f t="shared" si="1"/>
        <v>3.34125</v>
      </c>
      <c r="F18" s="409">
        <f>(L18+0.1+R18*0.15+W18*0.1+Y18*0.1+AE18*0.05+(AK18+AQ18)*0.2)*3.5/8</f>
        <v>2.338875</v>
      </c>
      <c r="G18" s="415">
        <v>1.7</v>
      </c>
      <c r="H18" s="412">
        <f t="shared" si="2"/>
        <v>0.68</v>
      </c>
      <c r="I18" s="414">
        <f t="shared" si="10"/>
        <v>3.018875</v>
      </c>
      <c r="J18" s="136"/>
      <c r="K18" s="170">
        <v>3.4</v>
      </c>
      <c r="L18" s="150">
        <f t="shared" si="3"/>
        <v>3.4</v>
      </c>
      <c r="M18" s="128">
        <v>2.5</v>
      </c>
      <c r="N18" s="126">
        <v>3.5</v>
      </c>
      <c r="O18" s="126">
        <v>3.5</v>
      </c>
      <c r="P18" s="126">
        <v>4.1</v>
      </c>
      <c r="Q18" s="127">
        <v>3.5</v>
      </c>
      <c r="R18" s="150">
        <f t="shared" si="4"/>
        <v>3.4200000000000004</v>
      </c>
      <c r="S18" s="128">
        <v>0</v>
      </c>
      <c r="T18" s="126">
        <v>0</v>
      </c>
      <c r="U18" s="126">
        <v>0</v>
      </c>
      <c r="V18" s="126">
        <v>0</v>
      </c>
      <c r="W18" s="150">
        <f t="shared" si="5"/>
        <v>0</v>
      </c>
      <c r="X18" s="128">
        <v>3.5</v>
      </c>
      <c r="Y18" s="150">
        <f t="shared" si="6"/>
        <v>3.5</v>
      </c>
      <c r="Z18" s="128">
        <v>4</v>
      </c>
      <c r="AA18" s="126">
        <v>3</v>
      </c>
      <c r="AB18" s="126">
        <v>4.5</v>
      </c>
      <c r="AC18" s="126">
        <v>5</v>
      </c>
      <c r="AD18" s="127">
        <v>5</v>
      </c>
      <c r="AE18" s="155">
        <f t="shared" si="7"/>
        <v>4.3</v>
      </c>
      <c r="AF18" s="128">
        <v>0.5</v>
      </c>
      <c r="AG18" s="126">
        <v>0.7</v>
      </c>
      <c r="AH18" s="126">
        <v>0.4</v>
      </c>
      <c r="AI18" s="126">
        <v>0.6</v>
      </c>
      <c r="AJ18" s="127">
        <v>0.6</v>
      </c>
      <c r="AK18" s="150">
        <f t="shared" si="8"/>
        <v>0.56</v>
      </c>
      <c r="AL18" s="128">
        <v>4</v>
      </c>
      <c r="AM18" s="126">
        <v>1.5</v>
      </c>
      <c r="AN18" s="126">
        <v>4</v>
      </c>
      <c r="AO18" s="120">
        <v>2.9</v>
      </c>
      <c r="AP18" s="122">
        <v>4</v>
      </c>
      <c r="AQ18" s="149">
        <f t="shared" si="9"/>
        <v>3.28</v>
      </c>
      <c r="AR18" s="358" t="s">
        <v>221</v>
      </c>
      <c r="AS18" s="179"/>
      <c r="AT18" s="179" t="s">
        <v>221</v>
      </c>
      <c r="AU18" s="179" t="s">
        <v>221</v>
      </c>
      <c r="AV18" s="179" t="s">
        <v>221</v>
      </c>
    </row>
    <row r="19" spans="2:48" s="230" customFormat="1" ht="15.75" thickBot="1">
      <c r="B19" s="231"/>
      <c r="C19" s="232" t="s">
        <v>168</v>
      </c>
      <c r="D19" s="400"/>
      <c r="E19" s="228">
        <f t="shared" si="1"/>
        <v>2.7109375</v>
      </c>
      <c r="F19" s="409">
        <f>(L19+0.1+R19*0.15+W19*0.1+Y19*0.1+AE19*0.05+(AK19+AQ19)*0.2)*3.5/8</f>
        <v>1.8976562499999998</v>
      </c>
      <c r="G19" s="415"/>
      <c r="H19" s="412">
        <f t="shared" si="2"/>
        <v>0</v>
      </c>
      <c r="I19" s="414">
        <f t="shared" si="10"/>
        <v>1.8976562499999998</v>
      </c>
      <c r="J19" s="235"/>
      <c r="K19" s="242">
        <v>4.2</v>
      </c>
      <c r="L19" s="150">
        <f t="shared" si="3"/>
        <v>4.2</v>
      </c>
      <c r="M19" s="237"/>
      <c r="N19" s="233"/>
      <c r="O19" s="233"/>
      <c r="P19" s="233"/>
      <c r="Q19" s="234"/>
      <c r="R19" s="150">
        <f t="shared" si="4"/>
        <v>0</v>
      </c>
      <c r="S19" s="237"/>
      <c r="T19" s="233"/>
      <c r="U19" s="233"/>
      <c r="V19" s="233">
        <v>1.5</v>
      </c>
      <c r="W19" s="150">
        <f t="shared" si="5"/>
        <v>0.375</v>
      </c>
      <c r="X19" s="237"/>
      <c r="Y19" s="150">
        <f t="shared" si="6"/>
        <v>0</v>
      </c>
      <c r="Z19" s="237"/>
      <c r="AA19" s="233"/>
      <c r="AB19" s="233"/>
      <c r="AC19" s="233"/>
      <c r="AD19" s="234"/>
      <c r="AE19" s="155">
        <f t="shared" si="7"/>
        <v>0</v>
      </c>
      <c r="AF19" s="237"/>
      <c r="AG19" s="233"/>
      <c r="AH19" s="233"/>
      <c r="AI19" s="233"/>
      <c r="AJ19" s="234"/>
      <c r="AK19" s="150">
        <f t="shared" si="8"/>
        <v>0</v>
      </c>
      <c r="AL19" s="369"/>
      <c r="AM19" s="239"/>
      <c r="AN19" s="239"/>
      <c r="AO19" s="239"/>
      <c r="AP19" s="240"/>
      <c r="AQ19" s="149">
        <f t="shared" si="9"/>
        <v>0</v>
      </c>
      <c r="AR19" s="369"/>
      <c r="AS19" s="239"/>
      <c r="AT19" s="239"/>
      <c r="AU19" s="239"/>
      <c r="AV19" s="239"/>
    </row>
    <row r="20" spans="2:48" ht="15.75" thickBot="1">
      <c r="B20" s="134"/>
      <c r="C20" s="111" t="s">
        <v>169</v>
      </c>
      <c r="D20" s="395"/>
      <c r="E20" s="228">
        <f t="shared" si="1"/>
        <v>0</v>
      </c>
      <c r="F20" s="409">
        <v>0</v>
      </c>
      <c r="G20" s="415"/>
      <c r="H20" s="412">
        <f t="shared" si="2"/>
        <v>0</v>
      </c>
      <c r="I20" s="414">
        <f t="shared" si="10"/>
        <v>0</v>
      </c>
      <c r="J20" s="136"/>
      <c r="K20" s="125"/>
      <c r="L20" s="150">
        <f t="shared" si="3"/>
        <v>0</v>
      </c>
      <c r="M20" s="128"/>
      <c r="N20" s="126"/>
      <c r="O20" s="126"/>
      <c r="P20" s="126"/>
      <c r="Q20" s="127"/>
      <c r="R20" s="150">
        <f t="shared" si="4"/>
        <v>0</v>
      </c>
      <c r="S20" s="128"/>
      <c r="T20" s="126"/>
      <c r="U20" s="126"/>
      <c r="V20" s="126"/>
      <c r="W20" s="150">
        <f t="shared" si="5"/>
        <v>0</v>
      </c>
      <c r="X20" s="128"/>
      <c r="Y20" s="150">
        <f t="shared" si="6"/>
        <v>0</v>
      </c>
      <c r="Z20" s="128"/>
      <c r="AA20" s="126"/>
      <c r="AB20" s="126"/>
      <c r="AC20" s="126"/>
      <c r="AD20" s="127"/>
      <c r="AE20" s="155">
        <f t="shared" si="7"/>
        <v>0</v>
      </c>
      <c r="AF20" s="128"/>
      <c r="AG20" s="126"/>
      <c r="AH20" s="126"/>
      <c r="AI20" s="126"/>
      <c r="AJ20" s="127"/>
      <c r="AK20" s="150">
        <f t="shared" si="8"/>
        <v>0</v>
      </c>
      <c r="AL20" s="121"/>
      <c r="AM20" s="120"/>
      <c r="AN20" s="120"/>
      <c r="AO20" s="120"/>
      <c r="AP20" s="127"/>
      <c r="AQ20" s="149">
        <f t="shared" si="9"/>
        <v>0</v>
      </c>
      <c r="AR20" s="358"/>
      <c r="AS20" s="179"/>
      <c r="AT20" s="179"/>
      <c r="AU20" s="179"/>
      <c r="AV20" s="179"/>
    </row>
    <row r="21" spans="2:48" ht="15.75" thickBot="1">
      <c r="B21" s="134"/>
      <c r="C21" s="111" t="s">
        <v>170</v>
      </c>
      <c r="D21" s="395"/>
      <c r="E21" s="228">
        <f t="shared" si="1"/>
        <v>0</v>
      </c>
      <c r="F21" s="409">
        <v>0</v>
      </c>
      <c r="G21" s="415"/>
      <c r="H21" s="412">
        <f t="shared" si="2"/>
        <v>0</v>
      </c>
      <c r="I21" s="414">
        <f t="shared" si="10"/>
        <v>0</v>
      </c>
      <c r="J21" s="136"/>
      <c r="K21" s="125"/>
      <c r="L21" s="150">
        <f t="shared" si="3"/>
        <v>0</v>
      </c>
      <c r="M21" s="128"/>
      <c r="N21" s="126"/>
      <c r="O21" s="126"/>
      <c r="P21" s="126"/>
      <c r="Q21" s="127"/>
      <c r="R21" s="150">
        <f t="shared" si="4"/>
        <v>0</v>
      </c>
      <c r="S21" s="128"/>
      <c r="T21" s="126"/>
      <c r="U21" s="126"/>
      <c r="V21" s="126"/>
      <c r="W21" s="150">
        <f t="shared" si="5"/>
        <v>0</v>
      </c>
      <c r="X21" s="128"/>
      <c r="Y21" s="150">
        <f t="shared" si="6"/>
        <v>0</v>
      </c>
      <c r="Z21" s="128"/>
      <c r="AA21" s="126"/>
      <c r="AB21" s="126"/>
      <c r="AC21" s="126"/>
      <c r="AD21" s="127"/>
      <c r="AE21" s="155">
        <f t="shared" si="7"/>
        <v>0</v>
      </c>
      <c r="AF21" s="128"/>
      <c r="AG21" s="126"/>
      <c r="AH21" s="126"/>
      <c r="AI21" s="126"/>
      <c r="AJ21" s="127"/>
      <c r="AK21" s="150">
        <f t="shared" si="8"/>
        <v>0</v>
      </c>
      <c r="AL21" s="121"/>
      <c r="AM21" s="120"/>
      <c r="AN21" s="120"/>
      <c r="AO21" s="120"/>
      <c r="AP21" s="127"/>
      <c r="AQ21" s="149">
        <f t="shared" si="9"/>
        <v>0</v>
      </c>
      <c r="AR21" s="358"/>
      <c r="AS21" s="179"/>
      <c r="AT21" s="179"/>
      <c r="AU21" s="179"/>
      <c r="AV21" s="179"/>
    </row>
    <row r="22" spans="2:48" s="230" customFormat="1" ht="15.75" thickBot="1">
      <c r="B22" s="231"/>
      <c r="C22" s="232" t="s">
        <v>171</v>
      </c>
      <c r="D22" s="400"/>
      <c r="E22" s="228">
        <f t="shared" si="1"/>
        <v>4.155</v>
      </c>
      <c r="F22" s="409">
        <f aca="true" t="shared" si="11" ref="F22:F37">(L22+0.1+R22*0.15+W22*0.1+Y22*0.1+AE22*0.05+(AK22+AQ22)*0.2)*3.5/8</f>
        <v>2.9085</v>
      </c>
      <c r="G22" s="415">
        <v>1.2</v>
      </c>
      <c r="H22" s="412">
        <f t="shared" si="2"/>
        <v>0.48</v>
      </c>
      <c r="I22" s="414">
        <f t="shared" si="10"/>
        <v>3.3885</v>
      </c>
      <c r="J22" s="235"/>
      <c r="K22" s="242">
        <v>4.2</v>
      </c>
      <c r="L22" s="150">
        <f t="shared" si="3"/>
        <v>4.2</v>
      </c>
      <c r="M22" s="237">
        <v>4.2</v>
      </c>
      <c r="N22" s="233">
        <v>3.8</v>
      </c>
      <c r="O22" s="233">
        <v>4</v>
      </c>
      <c r="P22" s="233">
        <v>4.3</v>
      </c>
      <c r="Q22" s="234">
        <v>5</v>
      </c>
      <c r="R22" s="150">
        <f t="shared" si="4"/>
        <v>4.26</v>
      </c>
      <c r="S22" s="237">
        <v>0.7</v>
      </c>
      <c r="T22" s="233">
        <v>3</v>
      </c>
      <c r="U22" s="233">
        <v>3.8</v>
      </c>
      <c r="V22" s="233">
        <v>2.5</v>
      </c>
      <c r="W22" s="150">
        <f t="shared" si="5"/>
        <v>2.5</v>
      </c>
      <c r="X22" s="237">
        <v>3.8</v>
      </c>
      <c r="Y22" s="150">
        <f t="shared" si="6"/>
        <v>3.8</v>
      </c>
      <c r="Z22" s="237">
        <v>4.8</v>
      </c>
      <c r="AA22" s="233">
        <v>2.5</v>
      </c>
      <c r="AB22" s="233">
        <v>5</v>
      </c>
      <c r="AC22" s="233">
        <v>5</v>
      </c>
      <c r="AD22" s="234">
        <v>5</v>
      </c>
      <c r="AE22" s="155">
        <f t="shared" si="7"/>
        <v>4.46</v>
      </c>
      <c r="AF22" s="237">
        <v>0.7</v>
      </c>
      <c r="AG22" s="237">
        <v>0.7</v>
      </c>
      <c r="AH22" s="237">
        <v>0.7</v>
      </c>
      <c r="AI22" s="233">
        <v>0.8</v>
      </c>
      <c r="AJ22" s="234">
        <v>1</v>
      </c>
      <c r="AK22" s="150">
        <f t="shared" si="8"/>
        <v>0.7799999999999999</v>
      </c>
      <c r="AL22" s="369">
        <v>4</v>
      </c>
      <c r="AM22" s="239">
        <v>2.5</v>
      </c>
      <c r="AN22" s="239">
        <v>4</v>
      </c>
      <c r="AO22" s="239">
        <v>3</v>
      </c>
      <c r="AP22" s="240">
        <v>4</v>
      </c>
      <c r="AQ22" s="149">
        <f t="shared" si="9"/>
        <v>3.5</v>
      </c>
      <c r="AR22" s="358" t="s">
        <v>221</v>
      </c>
      <c r="AS22" s="179" t="s">
        <v>221</v>
      </c>
      <c r="AT22" s="179" t="s">
        <v>221</v>
      </c>
      <c r="AU22" s="179" t="s">
        <v>221</v>
      </c>
      <c r="AV22" s="179" t="s">
        <v>221</v>
      </c>
    </row>
    <row r="23" spans="1:48" s="215" customFormat="1" ht="15.75" thickBot="1">
      <c r="A23" s="374"/>
      <c r="B23" s="376"/>
      <c r="C23" s="206" t="s">
        <v>172</v>
      </c>
      <c r="D23" s="394"/>
      <c r="E23" s="228">
        <f t="shared" si="1"/>
        <v>3.4150000000000005</v>
      </c>
      <c r="F23" s="409">
        <f t="shared" si="11"/>
        <v>2.3905000000000003</v>
      </c>
      <c r="G23" s="415">
        <v>1.9</v>
      </c>
      <c r="H23" s="412">
        <f t="shared" si="2"/>
        <v>0.76</v>
      </c>
      <c r="I23" s="414">
        <f t="shared" si="10"/>
        <v>3.1505</v>
      </c>
      <c r="J23" s="218"/>
      <c r="K23" s="219">
        <v>3</v>
      </c>
      <c r="L23" s="150">
        <f t="shared" si="3"/>
        <v>3</v>
      </c>
      <c r="M23" s="220">
        <v>4.8</v>
      </c>
      <c r="N23" s="216">
        <v>4.6</v>
      </c>
      <c r="O23" s="216">
        <v>3.8</v>
      </c>
      <c r="P23" s="216">
        <v>4.4</v>
      </c>
      <c r="Q23" s="217">
        <v>5</v>
      </c>
      <c r="R23" s="150">
        <f t="shared" si="4"/>
        <v>4.5200000000000005</v>
      </c>
      <c r="S23" s="220">
        <v>2.4</v>
      </c>
      <c r="T23" s="216">
        <v>3</v>
      </c>
      <c r="U23" s="216">
        <v>0</v>
      </c>
      <c r="V23" s="216">
        <v>2.2</v>
      </c>
      <c r="W23" s="150">
        <f t="shared" si="5"/>
        <v>1.9000000000000001</v>
      </c>
      <c r="X23" s="220">
        <v>4.5</v>
      </c>
      <c r="Y23" s="150">
        <f t="shared" si="6"/>
        <v>4.5</v>
      </c>
      <c r="Z23" s="220">
        <v>3</v>
      </c>
      <c r="AA23" s="216">
        <v>3</v>
      </c>
      <c r="AB23" s="216">
        <v>5</v>
      </c>
      <c r="AC23" s="216">
        <v>5</v>
      </c>
      <c r="AD23" s="217">
        <v>5</v>
      </c>
      <c r="AE23" s="155">
        <f t="shared" si="7"/>
        <v>4.2</v>
      </c>
      <c r="AF23" s="220">
        <v>0.3</v>
      </c>
      <c r="AG23" s="216">
        <v>0.6</v>
      </c>
      <c r="AH23" s="216">
        <v>0.3</v>
      </c>
      <c r="AI23" s="216">
        <v>0.5</v>
      </c>
      <c r="AJ23" s="217">
        <v>0.5</v>
      </c>
      <c r="AK23" s="150">
        <f t="shared" si="8"/>
        <v>0.44000000000000006</v>
      </c>
      <c r="AL23" s="366">
        <v>4</v>
      </c>
      <c r="AM23" s="214">
        <v>3</v>
      </c>
      <c r="AN23" s="214">
        <v>4</v>
      </c>
      <c r="AO23" s="214">
        <v>3.7</v>
      </c>
      <c r="AP23" s="217">
        <v>4</v>
      </c>
      <c r="AQ23" s="149">
        <f t="shared" si="9"/>
        <v>3.7399999999999998</v>
      </c>
      <c r="AR23" s="366" t="s">
        <v>221</v>
      </c>
      <c r="AS23" s="366" t="s">
        <v>221</v>
      </c>
      <c r="AT23" s="366" t="s">
        <v>221</v>
      </c>
      <c r="AU23" s="366" t="s">
        <v>221</v>
      </c>
      <c r="AV23" s="366" t="s">
        <v>221</v>
      </c>
    </row>
    <row r="24" spans="2:48" s="180" customFormat="1" ht="15.75" thickBot="1">
      <c r="B24" s="181"/>
      <c r="C24" s="182" t="s">
        <v>173</v>
      </c>
      <c r="D24" s="397"/>
      <c r="E24" s="228">
        <f t="shared" si="1"/>
        <v>4.1240625</v>
      </c>
      <c r="F24" s="409">
        <f t="shared" si="11"/>
        <v>2.8868437499999997</v>
      </c>
      <c r="G24" s="415">
        <v>1.8</v>
      </c>
      <c r="H24" s="412">
        <f t="shared" si="2"/>
        <v>0.7200000000000001</v>
      </c>
      <c r="I24" s="414">
        <f t="shared" si="10"/>
        <v>3.60684375</v>
      </c>
      <c r="J24" s="186"/>
      <c r="K24" s="187">
        <v>4.5</v>
      </c>
      <c r="L24" s="150">
        <f t="shared" si="3"/>
        <v>4.5</v>
      </c>
      <c r="M24" s="188">
        <v>3.5</v>
      </c>
      <c r="N24" s="184">
        <v>4.1</v>
      </c>
      <c r="O24" s="184">
        <v>4.1</v>
      </c>
      <c r="P24" s="184">
        <v>5</v>
      </c>
      <c r="Q24" s="185"/>
      <c r="R24" s="150">
        <f t="shared" si="4"/>
        <v>3.34</v>
      </c>
      <c r="S24" s="188">
        <v>3</v>
      </c>
      <c r="T24" s="184">
        <v>0</v>
      </c>
      <c r="U24" s="184">
        <v>2.5</v>
      </c>
      <c r="V24" s="184">
        <v>0</v>
      </c>
      <c r="W24" s="150">
        <f t="shared" si="5"/>
        <v>1.375</v>
      </c>
      <c r="X24" s="188">
        <v>4.2</v>
      </c>
      <c r="Y24" s="150">
        <f t="shared" si="6"/>
        <v>4.2</v>
      </c>
      <c r="Z24" s="188">
        <v>2.3</v>
      </c>
      <c r="AA24" s="184">
        <v>2.5</v>
      </c>
      <c r="AB24" s="184">
        <v>5</v>
      </c>
      <c r="AC24" s="184">
        <v>5</v>
      </c>
      <c r="AD24" s="185"/>
      <c r="AE24" s="155">
        <f t="shared" si="7"/>
        <v>2.96</v>
      </c>
      <c r="AF24" s="188">
        <v>0.3</v>
      </c>
      <c r="AG24" s="184">
        <v>0.7</v>
      </c>
      <c r="AH24" s="184">
        <v>0.5</v>
      </c>
      <c r="AI24" s="184">
        <v>0.8</v>
      </c>
      <c r="AJ24" s="185"/>
      <c r="AK24" s="150">
        <f t="shared" si="8"/>
        <v>0.45999999999999996</v>
      </c>
      <c r="AL24" s="292">
        <v>4</v>
      </c>
      <c r="AM24" s="189">
        <v>2.5</v>
      </c>
      <c r="AN24" s="189">
        <v>4</v>
      </c>
      <c r="AO24" s="189">
        <v>3</v>
      </c>
      <c r="AP24" s="190">
        <v>4</v>
      </c>
      <c r="AQ24" s="149">
        <f t="shared" si="9"/>
        <v>3.5</v>
      </c>
      <c r="AR24" s="292" t="s">
        <v>221</v>
      </c>
      <c r="AS24" s="292" t="s">
        <v>221</v>
      </c>
      <c r="AT24" s="292" t="s">
        <v>221</v>
      </c>
      <c r="AU24" s="292" t="s">
        <v>221</v>
      </c>
      <c r="AV24" s="292" t="s">
        <v>221</v>
      </c>
    </row>
    <row r="25" spans="2:48" ht="15.75" thickBot="1">
      <c r="B25" s="134"/>
      <c r="C25" s="111" t="s">
        <v>174</v>
      </c>
      <c r="D25" s="395"/>
      <c r="E25" s="228">
        <f t="shared" si="1"/>
        <v>3.2565625000000002</v>
      </c>
      <c r="F25" s="409">
        <f t="shared" si="11"/>
        <v>2.27959375</v>
      </c>
      <c r="G25" s="415">
        <v>2.6</v>
      </c>
      <c r="H25" s="412">
        <f t="shared" si="2"/>
        <v>1.04</v>
      </c>
      <c r="I25" s="414">
        <f t="shared" si="10"/>
        <v>3.31959375</v>
      </c>
      <c r="J25" s="136"/>
      <c r="K25" s="125">
        <v>3.4</v>
      </c>
      <c r="L25" s="150">
        <f t="shared" si="3"/>
        <v>3.4</v>
      </c>
      <c r="M25" s="128">
        <v>4</v>
      </c>
      <c r="N25" s="126">
        <v>4.5</v>
      </c>
      <c r="O25" s="126">
        <v>4.2</v>
      </c>
      <c r="P25" s="126">
        <v>3.9</v>
      </c>
      <c r="Q25" s="127">
        <v>5</v>
      </c>
      <c r="R25" s="150">
        <f t="shared" si="4"/>
        <v>4.319999999999999</v>
      </c>
      <c r="S25" s="128">
        <v>0</v>
      </c>
      <c r="T25" s="126">
        <v>1</v>
      </c>
      <c r="U25" s="126">
        <v>0.7</v>
      </c>
      <c r="V25" s="126">
        <v>0</v>
      </c>
      <c r="W25" s="150">
        <f t="shared" si="5"/>
        <v>0.425</v>
      </c>
      <c r="X25" s="128">
        <v>0</v>
      </c>
      <c r="Y25" s="150">
        <f t="shared" si="6"/>
        <v>0</v>
      </c>
      <c r="Z25" s="128">
        <v>5</v>
      </c>
      <c r="AA25" s="126">
        <v>4</v>
      </c>
      <c r="AB25" s="126">
        <v>5</v>
      </c>
      <c r="AC25" s="126">
        <v>5</v>
      </c>
      <c r="AD25" s="127">
        <v>5</v>
      </c>
      <c r="AE25" s="155">
        <f t="shared" si="7"/>
        <v>4.8</v>
      </c>
      <c r="AF25" s="128">
        <v>0</v>
      </c>
      <c r="AG25" s="126">
        <v>0.6</v>
      </c>
      <c r="AH25" s="126">
        <v>0.9</v>
      </c>
      <c r="AI25" s="126">
        <v>1</v>
      </c>
      <c r="AJ25" s="127">
        <v>0</v>
      </c>
      <c r="AK25" s="150">
        <f t="shared" si="8"/>
        <v>0.5</v>
      </c>
      <c r="AL25" s="121">
        <v>4</v>
      </c>
      <c r="AM25" s="120">
        <v>1.5</v>
      </c>
      <c r="AN25" s="120">
        <v>4</v>
      </c>
      <c r="AO25" s="120">
        <v>3.5</v>
      </c>
      <c r="AP25" s="122">
        <v>4</v>
      </c>
      <c r="AQ25" s="149">
        <f t="shared" si="9"/>
        <v>3.4</v>
      </c>
      <c r="AR25" s="358" t="s">
        <v>221</v>
      </c>
      <c r="AS25" s="179" t="s">
        <v>221</v>
      </c>
      <c r="AT25" s="179" t="s">
        <v>221</v>
      </c>
      <c r="AU25" s="179" t="s">
        <v>221</v>
      </c>
      <c r="AV25" s="179" t="s">
        <v>221</v>
      </c>
    </row>
    <row r="26" spans="2:48" s="230" customFormat="1" ht="15.75" thickBot="1">
      <c r="B26" s="231"/>
      <c r="C26" s="232" t="s">
        <v>175</v>
      </c>
      <c r="D26" s="400"/>
      <c r="E26" s="228">
        <f t="shared" si="1"/>
        <v>4.035312500000001</v>
      </c>
      <c r="F26" s="409">
        <f t="shared" si="11"/>
        <v>2.82471875</v>
      </c>
      <c r="G26" s="415">
        <v>2</v>
      </c>
      <c r="H26" s="412">
        <f t="shared" si="2"/>
        <v>0.8</v>
      </c>
      <c r="I26" s="414">
        <f t="shared" si="10"/>
        <v>3.6247187500000004</v>
      </c>
      <c r="J26" s="235"/>
      <c r="K26" s="236">
        <v>4.2</v>
      </c>
      <c r="L26" s="150">
        <f t="shared" si="3"/>
        <v>4.2</v>
      </c>
      <c r="M26" s="237">
        <v>4.5</v>
      </c>
      <c r="N26" s="233">
        <v>3.8</v>
      </c>
      <c r="O26" s="233">
        <v>5</v>
      </c>
      <c r="P26" s="233">
        <v>3.9</v>
      </c>
      <c r="Q26" s="234">
        <v>3.8</v>
      </c>
      <c r="R26" s="150">
        <f t="shared" si="4"/>
        <v>4.2</v>
      </c>
      <c r="S26" s="237">
        <v>2</v>
      </c>
      <c r="T26" s="233">
        <v>0.8</v>
      </c>
      <c r="U26" s="233">
        <v>2.5</v>
      </c>
      <c r="V26" s="233">
        <v>0</v>
      </c>
      <c r="W26" s="150">
        <f t="shared" si="5"/>
        <v>1.325</v>
      </c>
      <c r="X26" s="237">
        <v>3.8</v>
      </c>
      <c r="Y26" s="150">
        <f t="shared" si="6"/>
        <v>3.8</v>
      </c>
      <c r="Z26" s="237">
        <v>4.5</v>
      </c>
      <c r="AA26" s="233">
        <v>5</v>
      </c>
      <c r="AB26" s="238">
        <v>4</v>
      </c>
      <c r="AC26" s="233">
        <v>5</v>
      </c>
      <c r="AD26" s="234">
        <v>2.5</v>
      </c>
      <c r="AE26" s="155">
        <f t="shared" si="7"/>
        <v>4.2</v>
      </c>
      <c r="AF26" s="237">
        <v>0.7</v>
      </c>
      <c r="AG26" s="233">
        <v>0.7</v>
      </c>
      <c r="AH26" s="233">
        <v>0.7</v>
      </c>
      <c r="AI26" s="233">
        <v>0.7</v>
      </c>
      <c r="AJ26" s="234">
        <v>0.3</v>
      </c>
      <c r="AK26" s="150">
        <f t="shared" si="8"/>
        <v>0.6199999999999999</v>
      </c>
      <c r="AL26" s="237">
        <v>4</v>
      </c>
      <c r="AM26" s="233">
        <v>2</v>
      </c>
      <c r="AN26" s="233">
        <v>4</v>
      </c>
      <c r="AO26" s="239">
        <v>3</v>
      </c>
      <c r="AP26" s="240">
        <v>4</v>
      </c>
      <c r="AQ26" s="149">
        <f t="shared" si="9"/>
        <v>3.4</v>
      </c>
      <c r="AR26" s="358" t="s">
        <v>221</v>
      </c>
      <c r="AS26" s="179" t="s">
        <v>221</v>
      </c>
      <c r="AT26" s="179" t="s">
        <v>221</v>
      </c>
      <c r="AU26" s="179" t="s">
        <v>221</v>
      </c>
      <c r="AV26" s="179" t="s">
        <v>221</v>
      </c>
    </row>
    <row r="27" spans="2:48" ht="15.75" thickBot="1">
      <c r="B27" s="134"/>
      <c r="C27" s="111" t="s">
        <v>176</v>
      </c>
      <c r="D27" s="395"/>
      <c r="E27" s="228">
        <f t="shared" si="1"/>
        <v>3.9790624999999995</v>
      </c>
      <c r="F27" s="409">
        <f t="shared" si="11"/>
        <v>2.7853437499999996</v>
      </c>
      <c r="G27" s="415">
        <v>1.8</v>
      </c>
      <c r="H27" s="412">
        <f t="shared" si="2"/>
        <v>0.7200000000000001</v>
      </c>
      <c r="I27" s="414">
        <f t="shared" si="10"/>
        <v>3.5053437499999998</v>
      </c>
      <c r="J27" s="136"/>
      <c r="K27" s="125">
        <v>4.1</v>
      </c>
      <c r="L27" s="150">
        <f t="shared" si="3"/>
        <v>4.1</v>
      </c>
      <c r="M27" s="128">
        <v>4.5</v>
      </c>
      <c r="N27" s="126">
        <v>4.8</v>
      </c>
      <c r="O27" s="126">
        <v>3.9</v>
      </c>
      <c r="P27" s="126">
        <v>3.2</v>
      </c>
      <c r="Q27" s="127">
        <v>5</v>
      </c>
      <c r="R27" s="150">
        <f t="shared" si="4"/>
        <v>4.28</v>
      </c>
      <c r="S27" s="128">
        <v>0.5</v>
      </c>
      <c r="T27" s="126">
        <v>1</v>
      </c>
      <c r="U27" s="126">
        <v>0.5</v>
      </c>
      <c r="V27" s="126">
        <v>0.5</v>
      </c>
      <c r="W27" s="150">
        <f t="shared" si="5"/>
        <v>0.625</v>
      </c>
      <c r="X27" s="128">
        <v>4.1</v>
      </c>
      <c r="Y27" s="150">
        <f t="shared" si="6"/>
        <v>4.1</v>
      </c>
      <c r="Z27" s="128">
        <v>4</v>
      </c>
      <c r="AA27" s="126">
        <v>4</v>
      </c>
      <c r="AB27" s="126">
        <v>4</v>
      </c>
      <c r="AC27" s="126">
        <v>5</v>
      </c>
      <c r="AD27" s="127">
        <v>5</v>
      </c>
      <c r="AE27" s="155">
        <f t="shared" si="7"/>
        <v>4.4</v>
      </c>
      <c r="AF27" s="128">
        <v>0</v>
      </c>
      <c r="AG27" s="126">
        <v>0.6</v>
      </c>
      <c r="AH27" s="126">
        <v>0.9</v>
      </c>
      <c r="AI27" s="126">
        <v>1</v>
      </c>
      <c r="AJ27" s="127"/>
      <c r="AK27" s="150">
        <f t="shared" si="8"/>
        <v>0.5</v>
      </c>
      <c r="AL27" s="121">
        <v>4</v>
      </c>
      <c r="AM27" s="120">
        <v>2.8</v>
      </c>
      <c r="AN27" s="120">
        <v>4</v>
      </c>
      <c r="AO27" s="120">
        <v>3.5</v>
      </c>
      <c r="AP27" s="122">
        <v>4</v>
      </c>
      <c r="AQ27" s="149">
        <f t="shared" si="9"/>
        <v>3.66</v>
      </c>
      <c r="AR27" s="358" t="s">
        <v>221</v>
      </c>
      <c r="AS27" s="179" t="s">
        <v>221</v>
      </c>
      <c r="AT27" s="179" t="s">
        <v>221</v>
      </c>
      <c r="AU27" s="179" t="s">
        <v>221</v>
      </c>
      <c r="AV27" s="179" t="s">
        <v>221</v>
      </c>
    </row>
    <row r="28" spans="1:48" s="215" customFormat="1" ht="15.75" thickBot="1">
      <c r="A28" s="379"/>
      <c r="B28" s="380"/>
      <c r="C28" s="206" t="s">
        <v>177</v>
      </c>
      <c r="D28" s="401"/>
      <c r="E28" s="228">
        <f t="shared" si="1"/>
        <v>3.3665625</v>
      </c>
      <c r="F28" s="409">
        <f t="shared" si="11"/>
        <v>2.35659375</v>
      </c>
      <c r="G28" s="415">
        <v>1.8</v>
      </c>
      <c r="H28" s="412">
        <f t="shared" si="2"/>
        <v>0.7200000000000001</v>
      </c>
      <c r="I28" s="414">
        <f t="shared" si="10"/>
        <v>3.0765937500000002</v>
      </c>
      <c r="J28" s="209"/>
      <c r="K28" s="210">
        <v>3</v>
      </c>
      <c r="L28" s="150">
        <f t="shared" si="3"/>
        <v>3</v>
      </c>
      <c r="M28" s="211">
        <v>4.9</v>
      </c>
      <c r="N28" s="207">
        <v>4.8</v>
      </c>
      <c r="O28" s="207">
        <v>4</v>
      </c>
      <c r="P28" s="207">
        <v>4.4</v>
      </c>
      <c r="Q28" s="208">
        <v>5</v>
      </c>
      <c r="R28" s="150">
        <f t="shared" si="4"/>
        <v>4.62</v>
      </c>
      <c r="S28" s="211">
        <v>2.1</v>
      </c>
      <c r="T28" s="207">
        <v>3</v>
      </c>
      <c r="U28" s="207">
        <v>0</v>
      </c>
      <c r="V28" s="207">
        <v>2</v>
      </c>
      <c r="W28" s="150">
        <f t="shared" si="5"/>
        <v>1.775</v>
      </c>
      <c r="X28" s="211">
        <v>3.5</v>
      </c>
      <c r="Y28" s="150">
        <f t="shared" si="6"/>
        <v>3.5</v>
      </c>
      <c r="Z28" s="211">
        <v>4.5</v>
      </c>
      <c r="AA28" s="207">
        <v>3.5</v>
      </c>
      <c r="AB28" s="207">
        <v>5</v>
      </c>
      <c r="AC28" s="207">
        <v>5</v>
      </c>
      <c r="AD28" s="208">
        <v>5</v>
      </c>
      <c r="AE28" s="155">
        <f t="shared" si="7"/>
        <v>4.6</v>
      </c>
      <c r="AF28" s="211">
        <v>0.3</v>
      </c>
      <c r="AG28" s="207">
        <v>0.6</v>
      </c>
      <c r="AH28" s="207">
        <v>0.3</v>
      </c>
      <c r="AI28" s="207">
        <v>0.5</v>
      </c>
      <c r="AJ28" s="208">
        <v>0.5</v>
      </c>
      <c r="AK28" s="150">
        <f t="shared" si="8"/>
        <v>0.44000000000000006</v>
      </c>
      <c r="AL28" s="370">
        <v>4</v>
      </c>
      <c r="AM28" s="212">
        <v>3</v>
      </c>
      <c r="AN28" s="212">
        <v>4</v>
      </c>
      <c r="AO28" s="212">
        <v>3.7</v>
      </c>
      <c r="AP28" s="213">
        <v>4</v>
      </c>
      <c r="AQ28" s="149">
        <f t="shared" si="9"/>
        <v>3.7399999999999998</v>
      </c>
      <c r="AR28" s="366" t="s">
        <v>221</v>
      </c>
      <c r="AS28" s="366" t="s">
        <v>221</v>
      </c>
      <c r="AT28" s="366" t="s">
        <v>221</v>
      </c>
      <c r="AU28" s="366" t="s">
        <v>221</v>
      </c>
      <c r="AV28" s="366" t="s">
        <v>221</v>
      </c>
    </row>
    <row r="29" spans="2:48" s="180" customFormat="1" ht="15.75" thickBot="1">
      <c r="B29" s="181"/>
      <c r="C29" s="182" t="s">
        <v>178</v>
      </c>
      <c r="D29" s="397"/>
      <c r="E29" s="228">
        <f t="shared" si="1"/>
        <v>3.7971874999999997</v>
      </c>
      <c r="F29" s="409">
        <f t="shared" si="11"/>
        <v>2.6580312499999996</v>
      </c>
      <c r="G29" s="415">
        <v>1.8</v>
      </c>
      <c r="H29" s="412">
        <f t="shared" si="2"/>
        <v>0.7200000000000001</v>
      </c>
      <c r="I29" s="414">
        <f t="shared" si="10"/>
        <v>3.37803125</v>
      </c>
      <c r="J29" s="186"/>
      <c r="K29" s="187">
        <v>4.5</v>
      </c>
      <c r="L29" s="150">
        <f t="shared" si="3"/>
        <v>4.5</v>
      </c>
      <c r="M29" s="188">
        <v>4.3</v>
      </c>
      <c r="N29" s="184">
        <v>3.5</v>
      </c>
      <c r="O29" s="184">
        <v>4.5</v>
      </c>
      <c r="P29" s="184">
        <v>5</v>
      </c>
      <c r="Q29" s="185">
        <v>4.3</v>
      </c>
      <c r="R29" s="150">
        <f t="shared" si="4"/>
        <v>4.32</v>
      </c>
      <c r="S29" s="188">
        <v>0.5</v>
      </c>
      <c r="T29" s="184">
        <v>3</v>
      </c>
      <c r="U29" s="184">
        <v>0.7</v>
      </c>
      <c r="V29" s="184">
        <v>1.5</v>
      </c>
      <c r="W29" s="150">
        <f t="shared" si="5"/>
        <v>1.425</v>
      </c>
      <c r="X29" s="188">
        <v>1</v>
      </c>
      <c r="Y29" s="150">
        <f t="shared" si="6"/>
        <v>1</v>
      </c>
      <c r="Z29" s="188">
        <v>5</v>
      </c>
      <c r="AA29" s="184">
        <v>5</v>
      </c>
      <c r="AB29" s="184">
        <v>4.5</v>
      </c>
      <c r="AC29" s="184">
        <v>5</v>
      </c>
      <c r="AD29" s="185">
        <v>5</v>
      </c>
      <c r="AE29" s="155">
        <f t="shared" si="7"/>
        <v>4.9</v>
      </c>
      <c r="AF29" s="188">
        <v>0.3</v>
      </c>
      <c r="AG29" s="184">
        <v>0.7</v>
      </c>
      <c r="AH29" s="184">
        <v>0.5</v>
      </c>
      <c r="AI29" s="184">
        <v>0.8</v>
      </c>
      <c r="AJ29" s="185">
        <v>0.7</v>
      </c>
      <c r="AK29" s="150">
        <f t="shared" si="8"/>
        <v>0.6</v>
      </c>
      <c r="AL29" s="292"/>
      <c r="AM29" s="189">
        <v>2.5</v>
      </c>
      <c r="AN29" s="189"/>
      <c r="AO29" s="189">
        <v>3</v>
      </c>
      <c r="AP29" s="190"/>
      <c r="AQ29" s="149">
        <f t="shared" si="9"/>
        <v>1.1</v>
      </c>
      <c r="AR29" s="292" t="s">
        <v>221</v>
      </c>
      <c r="AS29" s="292" t="s">
        <v>221</v>
      </c>
      <c r="AT29" s="292" t="s">
        <v>221</v>
      </c>
      <c r="AU29" s="292" t="s">
        <v>221</v>
      </c>
      <c r="AV29" s="292" t="s">
        <v>221</v>
      </c>
    </row>
    <row r="30" spans="1:48" s="215" customFormat="1" ht="15.75" thickBot="1">
      <c r="A30" s="374"/>
      <c r="B30" s="378"/>
      <c r="C30" s="206" t="s">
        <v>179</v>
      </c>
      <c r="D30" s="394"/>
      <c r="E30" s="228">
        <f t="shared" si="1"/>
        <v>3.3475</v>
      </c>
      <c r="F30" s="409">
        <f t="shared" si="11"/>
        <v>2.34325</v>
      </c>
      <c r="G30" s="415">
        <v>2</v>
      </c>
      <c r="H30" s="412">
        <f t="shared" si="2"/>
        <v>0.8</v>
      </c>
      <c r="I30" s="414">
        <f t="shared" si="10"/>
        <v>3.14325</v>
      </c>
      <c r="J30" s="218"/>
      <c r="K30" s="219">
        <v>3</v>
      </c>
      <c r="L30" s="150">
        <f t="shared" si="3"/>
        <v>3</v>
      </c>
      <c r="M30" s="220">
        <v>4.5</v>
      </c>
      <c r="N30" s="216">
        <v>4</v>
      </c>
      <c r="O30" s="216">
        <v>3.7</v>
      </c>
      <c r="P30" s="216">
        <v>3.8</v>
      </c>
      <c r="Q30" s="217">
        <v>5</v>
      </c>
      <c r="R30" s="150">
        <f t="shared" si="4"/>
        <v>4.2</v>
      </c>
      <c r="S30" s="220">
        <v>2</v>
      </c>
      <c r="T30" s="216">
        <v>2</v>
      </c>
      <c r="U30" s="216">
        <v>1.4</v>
      </c>
      <c r="V30" s="216">
        <v>2.2</v>
      </c>
      <c r="W30" s="150">
        <f t="shared" si="5"/>
        <v>1.9000000000000001</v>
      </c>
      <c r="X30" s="220">
        <v>3.8</v>
      </c>
      <c r="Y30" s="150">
        <f t="shared" si="6"/>
        <v>3.8</v>
      </c>
      <c r="Z30" s="220">
        <v>4</v>
      </c>
      <c r="AA30" s="216">
        <v>3.5</v>
      </c>
      <c r="AB30" s="216">
        <v>4.5</v>
      </c>
      <c r="AC30" s="216">
        <v>5</v>
      </c>
      <c r="AD30" s="217">
        <v>5</v>
      </c>
      <c r="AE30" s="155">
        <f t="shared" si="7"/>
        <v>4.4</v>
      </c>
      <c r="AF30" s="220">
        <v>0.3</v>
      </c>
      <c r="AG30" s="216">
        <v>0.6</v>
      </c>
      <c r="AH30" s="216">
        <v>0.3</v>
      </c>
      <c r="AI30" s="216">
        <v>0.5</v>
      </c>
      <c r="AJ30" s="217">
        <v>0.5</v>
      </c>
      <c r="AK30" s="150">
        <f t="shared" si="8"/>
        <v>0.44000000000000006</v>
      </c>
      <c r="AL30" s="366">
        <v>4</v>
      </c>
      <c r="AM30" s="214">
        <v>3</v>
      </c>
      <c r="AN30" s="214">
        <v>4</v>
      </c>
      <c r="AO30" s="214">
        <v>3.7</v>
      </c>
      <c r="AP30" s="221">
        <v>4</v>
      </c>
      <c r="AQ30" s="149">
        <f t="shared" si="9"/>
        <v>3.7399999999999998</v>
      </c>
      <c r="AR30" s="366" t="s">
        <v>221</v>
      </c>
      <c r="AS30" s="366" t="s">
        <v>221</v>
      </c>
      <c r="AT30" s="366" t="s">
        <v>221</v>
      </c>
      <c r="AU30" s="366" t="s">
        <v>221</v>
      </c>
      <c r="AV30" s="366" t="s">
        <v>221</v>
      </c>
    </row>
    <row r="31" spans="2:48" s="230" customFormat="1" ht="15.75" thickBot="1">
      <c r="B31" s="241"/>
      <c r="C31" s="232" t="s">
        <v>180</v>
      </c>
      <c r="D31" s="402"/>
      <c r="E31" s="228">
        <f t="shared" si="1"/>
        <v>4.133125</v>
      </c>
      <c r="F31" s="409">
        <f t="shared" si="11"/>
        <v>2.8931875</v>
      </c>
      <c r="G31" s="415">
        <v>2</v>
      </c>
      <c r="H31" s="412">
        <f t="shared" si="2"/>
        <v>0.8</v>
      </c>
      <c r="I31" s="414">
        <f t="shared" si="10"/>
        <v>3.6931874999999996</v>
      </c>
      <c r="J31" s="235"/>
      <c r="K31" s="242">
        <v>4.2</v>
      </c>
      <c r="L31" s="150">
        <f t="shared" si="3"/>
        <v>4.2</v>
      </c>
      <c r="M31" s="237">
        <v>4.2</v>
      </c>
      <c r="N31" s="233">
        <v>4</v>
      </c>
      <c r="O31" s="233">
        <v>4.2</v>
      </c>
      <c r="P31" s="233">
        <v>3.9</v>
      </c>
      <c r="Q31" s="234">
        <v>3.9</v>
      </c>
      <c r="R31" s="150">
        <f t="shared" si="4"/>
        <v>4.039999999999999</v>
      </c>
      <c r="S31" s="237">
        <v>3</v>
      </c>
      <c r="T31" s="233">
        <v>3</v>
      </c>
      <c r="U31" s="233">
        <v>3.2</v>
      </c>
      <c r="V31" s="233">
        <v>1.2</v>
      </c>
      <c r="W31" s="150">
        <f t="shared" si="5"/>
        <v>2.5999999999999996</v>
      </c>
      <c r="X31" s="237">
        <v>4</v>
      </c>
      <c r="Y31" s="150">
        <f t="shared" si="6"/>
        <v>4</v>
      </c>
      <c r="Z31" s="243">
        <v>3</v>
      </c>
      <c r="AA31" s="238">
        <v>4</v>
      </c>
      <c r="AB31" s="238">
        <v>5</v>
      </c>
      <c r="AC31" s="233">
        <v>4.5</v>
      </c>
      <c r="AD31" s="234">
        <v>5</v>
      </c>
      <c r="AE31" s="155">
        <f t="shared" si="7"/>
        <v>4.3</v>
      </c>
      <c r="AF31" s="237">
        <v>0.7</v>
      </c>
      <c r="AG31" s="233">
        <v>0.7</v>
      </c>
      <c r="AH31" s="233">
        <v>0.7</v>
      </c>
      <c r="AI31" s="233">
        <v>0.7</v>
      </c>
      <c r="AJ31" s="234">
        <v>1</v>
      </c>
      <c r="AK31" s="150">
        <f t="shared" si="8"/>
        <v>0.76</v>
      </c>
      <c r="AL31" s="369">
        <v>4</v>
      </c>
      <c r="AM31" s="239">
        <v>2</v>
      </c>
      <c r="AN31" s="239">
        <v>4</v>
      </c>
      <c r="AO31" s="239">
        <v>3</v>
      </c>
      <c r="AP31" s="240">
        <v>4</v>
      </c>
      <c r="AQ31" s="149">
        <f t="shared" si="9"/>
        <v>3.4</v>
      </c>
      <c r="AR31" s="369" t="s">
        <v>221</v>
      </c>
      <c r="AS31" s="239"/>
      <c r="AT31" s="239"/>
      <c r="AU31" s="239" t="s">
        <v>221</v>
      </c>
      <c r="AV31" s="239" t="s">
        <v>221</v>
      </c>
    </row>
    <row r="32" spans="1:48" ht="15.75" thickBot="1">
      <c r="A32" s="374"/>
      <c r="B32" s="375"/>
      <c r="C32" s="111" t="s">
        <v>181</v>
      </c>
      <c r="D32" s="403"/>
      <c r="E32" s="228">
        <f t="shared" si="1"/>
        <v>3.4478125000000004</v>
      </c>
      <c r="F32" s="409">
        <f t="shared" si="11"/>
        <v>2.4134687500000003</v>
      </c>
      <c r="G32" s="415">
        <v>2</v>
      </c>
      <c r="H32" s="412">
        <f t="shared" si="2"/>
        <v>0.8</v>
      </c>
      <c r="I32" s="414">
        <f t="shared" si="10"/>
        <v>3.2134687500000005</v>
      </c>
      <c r="J32" s="136"/>
      <c r="K32" s="125">
        <v>3.4</v>
      </c>
      <c r="L32" s="150">
        <f t="shared" si="3"/>
        <v>3.4</v>
      </c>
      <c r="M32" s="128">
        <v>3.5</v>
      </c>
      <c r="N32" s="126">
        <v>4.8</v>
      </c>
      <c r="O32" s="126">
        <v>3.7</v>
      </c>
      <c r="P32" s="126">
        <v>5</v>
      </c>
      <c r="Q32" s="127">
        <v>4.3</v>
      </c>
      <c r="R32" s="150">
        <f t="shared" si="4"/>
        <v>4.26</v>
      </c>
      <c r="S32" s="128">
        <v>0</v>
      </c>
      <c r="T32" s="126">
        <v>1</v>
      </c>
      <c r="U32" s="126">
        <v>0.7</v>
      </c>
      <c r="V32" s="126"/>
      <c r="W32" s="150">
        <f t="shared" si="5"/>
        <v>0.425</v>
      </c>
      <c r="X32" s="128">
        <v>3</v>
      </c>
      <c r="Y32" s="150">
        <f t="shared" si="6"/>
        <v>3</v>
      </c>
      <c r="Z32" s="128">
        <v>2</v>
      </c>
      <c r="AA32" s="126">
        <v>4.5</v>
      </c>
      <c r="AB32" s="126">
        <v>5</v>
      </c>
      <c r="AC32" s="126">
        <v>5</v>
      </c>
      <c r="AD32" s="127">
        <v>5</v>
      </c>
      <c r="AE32" s="155">
        <f t="shared" si="7"/>
        <v>4.3</v>
      </c>
      <c r="AF32" s="128">
        <v>0</v>
      </c>
      <c r="AG32" s="126">
        <v>0.6</v>
      </c>
      <c r="AH32" s="126">
        <v>1</v>
      </c>
      <c r="AI32" s="126">
        <v>0.9</v>
      </c>
      <c r="AJ32" s="127">
        <v>1</v>
      </c>
      <c r="AK32" s="150">
        <f t="shared" si="8"/>
        <v>0.7</v>
      </c>
      <c r="AL32" s="121">
        <v>4</v>
      </c>
      <c r="AM32" s="120">
        <v>1.5</v>
      </c>
      <c r="AN32" s="120">
        <v>4</v>
      </c>
      <c r="AO32" s="120">
        <v>3.5</v>
      </c>
      <c r="AP32" s="122">
        <v>4</v>
      </c>
      <c r="AQ32" s="149">
        <f t="shared" si="9"/>
        <v>3.4</v>
      </c>
      <c r="AR32" s="358"/>
      <c r="AS32" s="358"/>
      <c r="AT32" s="358" t="s">
        <v>221</v>
      </c>
      <c r="AU32" s="179" t="s">
        <v>221</v>
      </c>
      <c r="AV32" s="179" t="s">
        <v>221</v>
      </c>
    </row>
    <row r="33" spans="1:48" s="145" customFormat="1" ht="15.75" thickBot="1">
      <c r="A33" s="374"/>
      <c r="B33" s="375"/>
      <c r="C33" s="222" t="s">
        <v>182</v>
      </c>
      <c r="D33" s="404"/>
      <c r="E33" s="228">
        <f t="shared" si="1"/>
        <v>3.9259375</v>
      </c>
      <c r="F33" s="409">
        <f t="shared" si="11"/>
        <v>2.7481562499999996</v>
      </c>
      <c r="G33" s="415">
        <v>2.6</v>
      </c>
      <c r="H33" s="412">
        <f t="shared" si="2"/>
        <v>1.04</v>
      </c>
      <c r="I33" s="414">
        <f t="shared" si="10"/>
        <v>3.7881562499999997</v>
      </c>
      <c r="J33" s="225"/>
      <c r="K33" s="226">
        <v>3.8</v>
      </c>
      <c r="L33" s="150">
        <f t="shared" si="3"/>
        <v>3.8</v>
      </c>
      <c r="M33" s="227">
        <v>3.5</v>
      </c>
      <c r="N33" s="223">
        <v>4.8</v>
      </c>
      <c r="O33" s="223">
        <v>4.5</v>
      </c>
      <c r="P33" s="223">
        <v>4.8</v>
      </c>
      <c r="Q33" s="224">
        <v>4</v>
      </c>
      <c r="R33" s="150">
        <f t="shared" si="4"/>
        <v>4.32</v>
      </c>
      <c r="S33" s="227">
        <v>3</v>
      </c>
      <c r="T33" s="223">
        <v>3</v>
      </c>
      <c r="U33" s="223">
        <v>3</v>
      </c>
      <c r="V33" s="223">
        <v>2.5</v>
      </c>
      <c r="W33" s="150">
        <f t="shared" si="5"/>
        <v>2.875</v>
      </c>
      <c r="X33" s="227">
        <v>3</v>
      </c>
      <c r="Y33" s="150">
        <f t="shared" si="6"/>
        <v>3</v>
      </c>
      <c r="Z33" s="227">
        <v>5</v>
      </c>
      <c r="AA33" s="223">
        <v>5</v>
      </c>
      <c r="AB33" s="223">
        <v>5</v>
      </c>
      <c r="AC33" s="223">
        <v>5</v>
      </c>
      <c r="AD33" s="224">
        <v>5</v>
      </c>
      <c r="AE33" s="155">
        <f t="shared" si="7"/>
        <v>5</v>
      </c>
      <c r="AF33" s="227">
        <v>0.3</v>
      </c>
      <c r="AG33" s="223">
        <v>0.4</v>
      </c>
      <c r="AH33" s="223">
        <v>0.7</v>
      </c>
      <c r="AI33" s="223">
        <v>1</v>
      </c>
      <c r="AJ33" s="224">
        <v>0.5</v>
      </c>
      <c r="AK33" s="150">
        <f t="shared" si="8"/>
        <v>0.58</v>
      </c>
      <c r="AL33" s="368">
        <v>4</v>
      </c>
      <c r="AM33" s="228">
        <v>4</v>
      </c>
      <c r="AN33" s="228">
        <v>4</v>
      </c>
      <c r="AO33" s="228">
        <v>3.5</v>
      </c>
      <c r="AP33" s="229">
        <v>4</v>
      </c>
      <c r="AQ33" s="149">
        <f t="shared" si="9"/>
        <v>3.9</v>
      </c>
      <c r="AR33" s="368" t="s">
        <v>221</v>
      </c>
      <c r="AS33" s="368" t="s">
        <v>221</v>
      </c>
      <c r="AT33" s="368" t="s">
        <v>221</v>
      </c>
      <c r="AU33" s="368" t="s">
        <v>221</v>
      </c>
      <c r="AV33" s="368" t="s">
        <v>221</v>
      </c>
    </row>
    <row r="34" spans="1:48" s="145" customFormat="1" ht="15.75" thickBot="1">
      <c r="A34" s="374"/>
      <c r="B34" s="375"/>
      <c r="C34" s="222" t="s">
        <v>183</v>
      </c>
      <c r="D34" s="404"/>
      <c r="E34" s="228">
        <f t="shared" si="1"/>
        <v>3.8690625000000005</v>
      </c>
      <c r="F34" s="409">
        <f t="shared" si="11"/>
        <v>2.70834375</v>
      </c>
      <c r="G34" s="415">
        <v>2.3</v>
      </c>
      <c r="H34" s="412">
        <f t="shared" si="2"/>
        <v>0.9199999999999999</v>
      </c>
      <c r="I34" s="414">
        <f t="shared" si="10"/>
        <v>3.62834375</v>
      </c>
      <c r="J34" s="225"/>
      <c r="K34" s="226">
        <v>3.8</v>
      </c>
      <c r="L34" s="150">
        <f t="shared" si="3"/>
        <v>3.8</v>
      </c>
      <c r="M34" s="227">
        <v>4.7</v>
      </c>
      <c r="N34" s="223">
        <v>3.8</v>
      </c>
      <c r="O34" s="223">
        <v>3.8</v>
      </c>
      <c r="P34" s="223">
        <v>4.1</v>
      </c>
      <c r="Q34" s="224">
        <v>4.5</v>
      </c>
      <c r="R34" s="150">
        <f t="shared" si="4"/>
        <v>4.18</v>
      </c>
      <c r="S34" s="145">
        <v>1</v>
      </c>
      <c r="T34" s="223">
        <v>1</v>
      </c>
      <c r="U34" s="223">
        <v>1</v>
      </c>
      <c r="V34" s="223">
        <v>3.5</v>
      </c>
      <c r="W34" s="150">
        <f t="shared" si="5"/>
        <v>1.625</v>
      </c>
      <c r="X34" s="227">
        <v>4</v>
      </c>
      <c r="Y34" s="150">
        <f t="shared" si="6"/>
        <v>4</v>
      </c>
      <c r="Z34" s="227">
        <v>4.3</v>
      </c>
      <c r="AA34" s="223">
        <v>4.8</v>
      </c>
      <c r="AB34" s="223">
        <v>5</v>
      </c>
      <c r="AC34" s="223">
        <v>5</v>
      </c>
      <c r="AD34" s="224">
        <v>5</v>
      </c>
      <c r="AE34" s="155">
        <f t="shared" si="7"/>
        <v>4.82</v>
      </c>
      <c r="AF34" s="227">
        <v>0</v>
      </c>
      <c r="AG34" s="223">
        <v>0.4</v>
      </c>
      <c r="AH34" s="223">
        <v>0.7</v>
      </c>
      <c r="AI34" s="223">
        <v>0.1</v>
      </c>
      <c r="AJ34" s="224">
        <v>0.8</v>
      </c>
      <c r="AK34" s="150">
        <f t="shared" si="8"/>
        <v>0.4</v>
      </c>
      <c r="AL34" s="368">
        <v>4</v>
      </c>
      <c r="AM34" s="228">
        <v>4</v>
      </c>
      <c r="AN34" s="228">
        <v>4</v>
      </c>
      <c r="AO34" s="228">
        <v>3.5</v>
      </c>
      <c r="AP34" s="229">
        <v>4</v>
      </c>
      <c r="AQ34" s="149">
        <f t="shared" si="9"/>
        <v>3.9</v>
      </c>
      <c r="AR34" s="368" t="s">
        <v>221</v>
      </c>
      <c r="AS34" s="368" t="s">
        <v>221</v>
      </c>
      <c r="AT34" s="368" t="s">
        <v>221</v>
      </c>
      <c r="AU34" s="368" t="s">
        <v>221</v>
      </c>
      <c r="AV34" s="368" t="s">
        <v>221</v>
      </c>
    </row>
    <row r="35" spans="2:48" s="265" customFormat="1" ht="15.75" thickBot="1">
      <c r="B35" s="275"/>
      <c r="C35" s="267" t="s">
        <v>184</v>
      </c>
      <c r="D35" s="405"/>
      <c r="E35" s="228">
        <f t="shared" si="1"/>
        <v>4.344375</v>
      </c>
      <c r="F35" s="409">
        <f t="shared" si="11"/>
        <v>3.0410625</v>
      </c>
      <c r="G35" s="415">
        <v>2.8</v>
      </c>
      <c r="H35" s="412">
        <f t="shared" si="2"/>
        <v>1.1199999999999999</v>
      </c>
      <c r="I35" s="414">
        <f t="shared" si="10"/>
        <v>4.1610625</v>
      </c>
      <c r="J35" s="270"/>
      <c r="K35" s="271">
        <v>4.3</v>
      </c>
      <c r="L35" s="150">
        <f t="shared" si="3"/>
        <v>4.3</v>
      </c>
      <c r="M35" s="272">
        <v>4.3</v>
      </c>
      <c r="N35" s="268">
        <v>4.9</v>
      </c>
      <c r="O35" s="268">
        <v>4</v>
      </c>
      <c r="P35" s="268">
        <v>5</v>
      </c>
      <c r="Q35" s="269">
        <v>4.3</v>
      </c>
      <c r="R35" s="150">
        <f t="shared" si="4"/>
        <v>4.5</v>
      </c>
      <c r="S35" s="272">
        <v>3.5</v>
      </c>
      <c r="T35" s="268">
        <v>3.5</v>
      </c>
      <c r="U35" s="268">
        <v>0.7</v>
      </c>
      <c r="V35" s="268">
        <v>3.5</v>
      </c>
      <c r="W35" s="150">
        <f t="shared" si="5"/>
        <v>2.8</v>
      </c>
      <c r="X35" s="272">
        <v>4.5</v>
      </c>
      <c r="Y35" s="150">
        <f t="shared" si="6"/>
        <v>4.5</v>
      </c>
      <c r="Z35" s="272">
        <v>4.8</v>
      </c>
      <c r="AA35" s="268">
        <v>5</v>
      </c>
      <c r="AB35" s="268">
        <v>5</v>
      </c>
      <c r="AC35" s="268">
        <v>4</v>
      </c>
      <c r="AD35" s="269">
        <v>5</v>
      </c>
      <c r="AE35" s="155">
        <f t="shared" si="7"/>
        <v>4.76</v>
      </c>
      <c r="AF35" s="272">
        <v>0.5</v>
      </c>
      <c r="AG35" s="268">
        <v>0.5</v>
      </c>
      <c r="AH35" s="268">
        <v>1</v>
      </c>
      <c r="AI35" s="268">
        <v>1</v>
      </c>
      <c r="AJ35" s="269">
        <v>0.9</v>
      </c>
      <c r="AK35" s="150">
        <f t="shared" si="8"/>
        <v>0.78</v>
      </c>
      <c r="AL35" s="367">
        <v>4</v>
      </c>
      <c r="AM35" s="273">
        <v>2.8</v>
      </c>
      <c r="AN35" s="273">
        <v>4</v>
      </c>
      <c r="AO35" s="273">
        <v>4</v>
      </c>
      <c r="AP35" s="274">
        <v>4</v>
      </c>
      <c r="AQ35" s="149">
        <f t="shared" si="9"/>
        <v>3.7600000000000002</v>
      </c>
      <c r="AR35" s="367" t="s">
        <v>221</v>
      </c>
      <c r="AS35" s="367" t="s">
        <v>221</v>
      </c>
      <c r="AT35" s="367" t="s">
        <v>221</v>
      </c>
      <c r="AU35" s="367" t="s">
        <v>221</v>
      </c>
      <c r="AV35" s="367" t="s">
        <v>221</v>
      </c>
    </row>
    <row r="36" spans="1:48" s="205" customFormat="1" ht="15.75" thickBot="1">
      <c r="A36" s="374"/>
      <c r="B36" s="375"/>
      <c r="C36" s="246" t="s">
        <v>220</v>
      </c>
      <c r="D36" s="406"/>
      <c r="E36" s="228">
        <f t="shared" si="1"/>
        <v>3.9621875</v>
      </c>
      <c r="F36" s="409">
        <f t="shared" si="11"/>
        <v>2.77353125</v>
      </c>
      <c r="G36" s="415">
        <v>1.9</v>
      </c>
      <c r="H36" s="412">
        <f t="shared" si="2"/>
        <v>0.76</v>
      </c>
      <c r="I36" s="414">
        <f t="shared" si="10"/>
        <v>3.5335312500000002</v>
      </c>
      <c r="J36" s="250"/>
      <c r="K36" s="251">
        <v>4</v>
      </c>
      <c r="L36" s="150">
        <f t="shared" si="3"/>
        <v>4</v>
      </c>
      <c r="M36" s="252">
        <v>3.1</v>
      </c>
      <c r="N36" s="248">
        <v>4</v>
      </c>
      <c r="O36" s="248">
        <v>3.6</v>
      </c>
      <c r="P36" s="248">
        <v>4.3</v>
      </c>
      <c r="Q36" s="249">
        <v>4.5</v>
      </c>
      <c r="R36" s="150">
        <f t="shared" si="4"/>
        <v>3.9</v>
      </c>
      <c r="S36" s="252">
        <v>3.5</v>
      </c>
      <c r="T36" s="248">
        <v>0.7</v>
      </c>
      <c r="U36" s="248">
        <v>1</v>
      </c>
      <c r="V36" s="248">
        <v>1.5</v>
      </c>
      <c r="W36" s="150">
        <f t="shared" si="5"/>
        <v>1.675</v>
      </c>
      <c r="X36" s="252">
        <v>4.8</v>
      </c>
      <c r="Y36" s="150">
        <f t="shared" si="6"/>
        <v>4.8</v>
      </c>
      <c r="Z36" s="252">
        <v>4.5</v>
      </c>
      <c r="AA36" s="248">
        <v>4</v>
      </c>
      <c r="AB36" s="248">
        <v>5</v>
      </c>
      <c r="AC36" s="248">
        <v>5</v>
      </c>
      <c r="AD36" s="249">
        <v>5</v>
      </c>
      <c r="AE36" s="155">
        <f t="shared" si="7"/>
        <v>4.7</v>
      </c>
      <c r="AF36" s="252">
        <v>0.5</v>
      </c>
      <c r="AG36" s="248">
        <v>0.8</v>
      </c>
      <c r="AH36" s="248">
        <v>1</v>
      </c>
      <c r="AI36" s="248"/>
      <c r="AJ36" s="249"/>
      <c r="AK36" s="150">
        <f t="shared" si="8"/>
        <v>0.45999999999999996</v>
      </c>
      <c r="AL36" s="252">
        <v>4</v>
      </c>
      <c r="AM36" s="248">
        <v>2</v>
      </c>
      <c r="AN36" s="248">
        <v>4</v>
      </c>
      <c r="AO36" s="204">
        <v>3</v>
      </c>
      <c r="AP36" s="253">
        <v>4</v>
      </c>
      <c r="AQ36" s="149">
        <f t="shared" si="9"/>
        <v>3.4</v>
      </c>
      <c r="AR36" s="309" t="s">
        <v>221</v>
      </c>
      <c r="AS36" s="309" t="s">
        <v>221</v>
      </c>
      <c r="AT36" s="309" t="s">
        <v>221</v>
      </c>
      <c r="AU36" s="309" t="s">
        <v>221</v>
      </c>
      <c r="AV36" s="309" t="s">
        <v>221</v>
      </c>
    </row>
    <row r="37" spans="1:48" s="205" customFormat="1" ht="15">
      <c r="A37" s="374"/>
      <c r="B37" s="374"/>
      <c r="C37" s="244" t="s">
        <v>222</v>
      </c>
      <c r="E37" s="228">
        <f t="shared" si="1"/>
        <v>3.954375</v>
      </c>
      <c r="F37" s="409">
        <f t="shared" si="11"/>
        <v>2.7680625</v>
      </c>
      <c r="G37" s="415">
        <v>2</v>
      </c>
      <c r="H37" s="412">
        <f t="shared" si="2"/>
        <v>0.8</v>
      </c>
      <c r="I37" s="414">
        <f t="shared" si="10"/>
        <v>3.5680625</v>
      </c>
      <c r="K37" s="205">
        <v>4</v>
      </c>
      <c r="L37" s="150">
        <f t="shared" si="3"/>
        <v>4</v>
      </c>
      <c r="M37" s="205">
        <v>3.1</v>
      </c>
      <c r="N37" s="205">
        <v>3.3</v>
      </c>
      <c r="O37" s="205">
        <v>5</v>
      </c>
      <c r="P37" s="205">
        <v>3.8</v>
      </c>
      <c r="Q37" s="205">
        <v>4.8</v>
      </c>
      <c r="R37" s="150">
        <f t="shared" si="4"/>
        <v>4</v>
      </c>
      <c r="S37" s="205">
        <v>4</v>
      </c>
      <c r="T37" s="205">
        <v>3</v>
      </c>
      <c r="U37" s="205">
        <v>1</v>
      </c>
      <c r="W37" s="150">
        <f t="shared" si="5"/>
        <v>2</v>
      </c>
      <c r="X37" s="205">
        <v>4.2</v>
      </c>
      <c r="Y37" s="150">
        <f t="shared" si="6"/>
        <v>4.2</v>
      </c>
      <c r="Z37" s="205">
        <v>4.5</v>
      </c>
      <c r="AA37" s="205">
        <v>5</v>
      </c>
      <c r="AB37" s="205">
        <v>4</v>
      </c>
      <c r="AC37" s="205">
        <v>5</v>
      </c>
      <c r="AD37" s="205">
        <v>5</v>
      </c>
      <c r="AE37" s="155">
        <f t="shared" si="7"/>
        <v>4.7</v>
      </c>
      <c r="AF37" s="205">
        <v>0.5</v>
      </c>
      <c r="AG37" s="205">
        <v>0.8</v>
      </c>
      <c r="AH37" s="205">
        <v>1</v>
      </c>
      <c r="AK37" s="150">
        <f t="shared" si="8"/>
        <v>0.45999999999999996</v>
      </c>
      <c r="AL37" s="205">
        <v>4</v>
      </c>
      <c r="AM37" s="205">
        <v>2</v>
      </c>
      <c r="AN37" s="205">
        <v>4</v>
      </c>
      <c r="AO37" s="205">
        <v>3</v>
      </c>
      <c r="AP37" s="205">
        <v>4</v>
      </c>
      <c r="AQ37" s="149">
        <f t="shared" si="9"/>
        <v>3.4</v>
      </c>
      <c r="AR37" s="205" t="s">
        <v>221</v>
      </c>
      <c r="AS37" s="205" t="s">
        <v>221</v>
      </c>
      <c r="AT37" s="205" t="s">
        <v>221</v>
      </c>
      <c r="AU37" s="205" t="s">
        <v>221</v>
      </c>
      <c r="AV37" s="205" t="s">
        <v>221</v>
      </c>
    </row>
  </sheetData>
  <sheetProtection/>
  <dataValidations count="1">
    <dataValidation type="decimal" allowBlank="1" showInputMessage="1" showErrorMessage="1" promptTitle="CONVOCATORIA 1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G9:G15 G17:G37">
      <formula1>0</formula1>
      <formula2>5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46"/>
  <sheetViews>
    <sheetView zoomScalePageLayoutView="0" workbookViewId="0" topLeftCell="D1">
      <selection activeCell="I1" sqref="I1"/>
    </sheetView>
  </sheetViews>
  <sheetFormatPr defaultColWidth="11.421875" defaultRowHeight="15"/>
  <cols>
    <col min="1" max="1" width="3.8515625" style="118" customWidth="1"/>
    <col min="2" max="3" width="11.421875" style="117" customWidth="1"/>
    <col min="4" max="4" width="31.57421875" style="117" customWidth="1"/>
    <col min="5" max="6" width="4.28125" style="117" customWidth="1"/>
    <col min="7" max="7" width="4.28125" style="145" customWidth="1"/>
    <col min="8" max="49" width="4.28125" style="117" customWidth="1"/>
    <col min="50" max="16384" width="11.421875" style="117" customWidth="1"/>
  </cols>
  <sheetData>
    <row r="1" ht="28.5">
      <c r="E1" s="119" t="s">
        <v>185</v>
      </c>
    </row>
    <row r="2" ht="15">
      <c r="S2" s="118" t="s">
        <v>186</v>
      </c>
    </row>
    <row r="3" ht="15">
      <c r="AA3" s="118" t="s">
        <v>187</v>
      </c>
    </row>
    <row r="4" spans="2:18" ht="15">
      <c r="B4" s="118" t="s">
        <v>188</v>
      </c>
      <c r="R4" s="118" t="s">
        <v>189</v>
      </c>
    </row>
    <row r="5" spans="5:29" ht="15.75" thickBot="1">
      <c r="E5" s="118" t="s">
        <v>190</v>
      </c>
      <c r="G5" s="145">
        <v>0.4</v>
      </c>
      <c r="I5" s="132">
        <v>1</v>
      </c>
      <c r="J5" s="118" t="s">
        <v>191</v>
      </c>
      <c r="K5" s="118"/>
      <c r="L5" s="118"/>
      <c r="S5" s="118" t="s">
        <v>192</v>
      </c>
      <c r="AC5" s="118" t="s">
        <v>192</v>
      </c>
    </row>
    <row r="6" spans="2:49" ht="15.75" thickBot="1">
      <c r="B6" s="120"/>
      <c r="C6" s="120" t="s">
        <v>193</v>
      </c>
      <c r="D6" s="130"/>
      <c r="E6" s="120" t="s">
        <v>194</v>
      </c>
      <c r="G6" s="228"/>
      <c r="H6" s="120"/>
      <c r="I6" s="137"/>
      <c r="J6" s="122"/>
      <c r="K6" s="123" t="s">
        <v>223</v>
      </c>
      <c r="L6" s="333"/>
      <c r="M6" s="148"/>
      <c r="N6" s="418"/>
      <c r="O6" s="122"/>
      <c r="P6" s="148"/>
      <c r="Q6" s="147"/>
      <c r="R6" s="124" t="s">
        <v>195</v>
      </c>
      <c r="T6" s="124"/>
      <c r="U6" s="148"/>
      <c r="V6" s="147"/>
      <c r="W6" s="124" t="s">
        <v>197</v>
      </c>
      <c r="Y6" s="124"/>
      <c r="Z6" s="148"/>
      <c r="AA6" s="147"/>
      <c r="AB6" s="124" t="s">
        <v>198</v>
      </c>
      <c r="AD6" s="124"/>
      <c r="AE6" s="343"/>
      <c r="AF6" s="344"/>
      <c r="AG6" s="156" t="s">
        <v>199</v>
      </c>
      <c r="AH6" s="156"/>
      <c r="AI6" s="156"/>
      <c r="AJ6" s="343"/>
      <c r="AK6" s="372"/>
      <c r="AL6" s="147"/>
      <c r="AM6" s="117" t="s">
        <v>226</v>
      </c>
      <c r="AO6" s="124"/>
      <c r="AP6" s="124"/>
      <c r="AQ6" s="124"/>
      <c r="AR6" s="120"/>
      <c r="AS6" s="120" t="s">
        <v>200</v>
      </c>
      <c r="AT6" s="120"/>
      <c r="AU6" s="120"/>
      <c r="AV6" s="120"/>
      <c r="AW6" s="154"/>
    </row>
    <row r="7" spans="2:49" ht="15.75" thickBot="1">
      <c r="B7" s="120"/>
      <c r="C7" s="120" t="s">
        <v>201</v>
      </c>
      <c r="D7" s="130" t="s">
        <v>202</v>
      </c>
      <c r="E7" s="117" t="s">
        <v>233</v>
      </c>
      <c r="F7" s="129">
        <v>0.6</v>
      </c>
      <c r="G7" s="228" t="s">
        <v>203</v>
      </c>
      <c r="H7" s="122" t="s">
        <v>68</v>
      </c>
      <c r="I7" s="360" t="s">
        <v>204</v>
      </c>
      <c r="J7" s="135" t="s">
        <v>72</v>
      </c>
      <c r="K7" s="334">
        <v>1</v>
      </c>
      <c r="L7" s="120">
        <v>2</v>
      </c>
      <c r="M7" s="335">
        <v>3</v>
      </c>
      <c r="N7" s="148" t="s">
        <v>206</v>
      </c>
      <c r="O7" s="135" t="s">
        <v>205</v>
      </c>
      <c r="P7" s="149" t="s">
        <v>206</v>
      </c>
      <c r="Q7" s="121">
        <v>1</v>
      </c>
      <c r="R7" s="120">
        <v>2</v>
      </c>
      <c r="S7" s="120">
        <v>3</v>
      </c>
      <c r="T7" s="120">
        <v>4</v>
      </c>
      <c r="U7" s="149" t="s">
        <v>206</v>
      </c>
      <c r="V7" s="121">
        <v>1</v>
      </c>
      <c r="W7" s="120">
        <v>2</v>
      </c>
      <c r="X7" s="120">
        <v>3</v>
      </c>
      <c r="Y7" s="120">
        <v>4</v>
      </c>
      <c r="Z7" s="149" t="s">
        <v>206</v>
      </c>
      <c r="AA7" s="121">
        <v>1</v>
      </c>
      <c r="AB7" s="120">
        <v>2</v>
      </c>
      <c r="AC7" s="120">
        <v>3</v>
      </c>
      <c r="AD7" s="120">
        <v>4</v>
      </c>
      <c r="AE7" s="192" t="s">
        <v>206</v>
      </c>
      <c r="AF7" s="345">
        <v>1</v>
      </c>
      <c r="AG7" s="120">
        <v>2</v>
      </c>
      <c r="AH7" s="120">
        <v>3</v>
      </c>
      <c r="AI7" s="120">
        <v>4</v>
      </c>
      <c r="AJ7" s="122">
        <v>5</v>
      </c>
      <c r="AK7" s="149" t="s">
        <v>204</v>
      </c>
      <c r="AL7" s="121">
        <v>1</v>
      </c>
      <c r="AM7" s="120">
        <v>2</v>
      </c>
      <c r="AN7" s="120">
        <v>3</v>
      </c>
      <c r="AO7" s="120">
        <v>4</v>
      </c>
      <c r="AP7" s="120">
        <v>5</v>
      </c>
      <c r="AQ7" s="154" t="s">
        <v>207</v>
      </c>
      <c r="AR7" s="120">
        <v>1</v>
      </c>
      <c r="AS7" s="120">
        <v>2</v>
      </c>
      <c r="AT7" s="120">
        <v>3</v>
      </c>
      <c r="AU7" s="120">
        <v>4</v>
      </c>
      <c r="AV7" s="122">
        <v>5</v>
      </c>
      <c r="AW7" s="148" t="s">
        <v>206</v>
      </c>
    </row>
    <row r="8" spans="2:49" ht="15.75" thickBot="1">
      <c r="B8" s="120"/>
      <c r="C8" s="120" t="s">
        <v>208</v>
      </c>
      <c r="D8" s="131"/>
      <c r="E8" s="126">
        <f>F8/0.8</f>
        <v>5</v>
      </c>
      <c r="F8" s="126">
        <f>(N8*0.15+P8*0.1+U8*0.15+Z8*0.1+AE8*0.1+AK8*0.05+(AQ8+AW8)*0.15)</f>
        <v>4</v>
      </c>
      <c r="G8" s="223">
        <v>5</v>
      </c>
      <c r="H8" s="127">
        <f>G8*0.4</f>
        <v>2</v>
      </c>
      <c r="I8" s="361">
        <f>H8+F8</f>
        <v>6</v>
      </c>
      <c r="J8" s="136"/>
      <c r="K8" s="125">
        <v>5</v>
      </c>
      <c r="L8" s="126">
        <v>5</v>
      </c>
      <c r="M8" s="325">
        <v>5</v>
      </c>
      <c r="N8" s="150">
        <f>(M8+L8+K8)/3</f>
        <v>5</v>
      </c>
      <c r="O8" s="136">
        <v>5</v>
      </c>
      <c r="P8" s="150">
        <f>O8</f>
        <v>5</v>
      </c>
      <c r="Q8" s="128">
        <v>5</v>
      </c>
      <c r="R8" s="126">
        <v>5</v>
      </c>
      <c r="S8" s="126">
        <v>5</v>
      </c>
      <c r="T8" s="126">
        <v>5</v>
      </c>
      <c r="U8" s="150">
        <f>(T8+S8+R8+Q8)/4</f>
        <v>5</v>
      </c>
      <c r="V8" s="128">
        <v>5</v>
      </c>
      <c r="W8" s="126">
        <v>5</v>
      </c>
      <c r="X8" s="126">
        <v>5</v>
      </c>
      <c r="Y8" s="126">
        <v>5</v>
      </c>
      <c r="Z8" s="150">
        <f>(Y8+X8+W8+V8)/4</f>
        <v>5</v>
      </c>
      <c r="AA8" s="128">
        <v>5</v>
      </c>
      <c r="AB8" s="126">
        <v>5</v>
      </c>
      <c r="AC8" s="126">
        <v>5</v>
      </c>
      <c r="AD8" s="126">
        <v>5</v>
      </c>
      <c r="AE8" s="152">
        <f>(AD8+AC8+AB8+AA8)/4</f>
        <v>5</v>
      </c>
      <c r="AF8" s="125">
        <v>5</v>
      </c>
      <c r="AG8" s="126">
        <v>5</v>
      </c>
      <c r="AH8" s="126">
        <v>5</v>
      </c>
      <c r="AI8" s="126">
        <v>5</v>
      </c>
      <c r="AJ8" s="127">
        <v>5</v>
      </c>
      <c r="AK8" s="150">
        <f>(AJ8+AI8+AH8+AG8+AF8)/5</f>
        <v>5</v>
      </c>
      <c r="AL8" s="128">
        <v>1</v>
      </c>
      <c r="AM8" s="126">
        <v>1</v>
      </c>
      <c r="AN8" s="126">
        <v>1</v>
      </c>
      <c r="AO8" s="126">
        <v>1</v>
      </c>
      <c r="AP8" s="127">
        <v>1</v>
      </c>
      <c r="AQ8" s="155">
        <f>(AP8+AO8+AN8+AM8+AL8)/5</f>
        <v>1</v>
      </c>
      <c r="AR8" s="121">
        <v>4</v>
      </c>
      <c r="AS8" s="120">
        <v>4</v>
      </c>
      <c r="AT8" s="120">
        <v>4</v>
      </c>
      <c r="AU8" s="120">
        <v>4</v>
      </c>
      <c r="AV8" s="122">
        <v>4</v>
      </c>
      <c r="AW8" s="149">
        <f>(AV8+AU8+AT8+AS8+AR8)/5</f>
        <v>4</v>
      </c>
    </row>
    <row r="9" spans="2:49" ht="15.75" thickBot="1">
      <c r="B9" s="133"/>
      <c r="C9" s="111" t="s">
        <v>94</v>
      </c>
      <c r="D9" s="116"/>
      <c r="E9" s="126">
        <f aca="true" t="shared" si="0" ref="E9:E46">F9/0.8</f>
        <v>0</v>
      </c>
      <c r="F9" s="126">
        <f aca="true" t="shared" si="1" ref="F9:F46">(N9*0.15+P9*0.1+U9*0.15+Z9*0.1+AE9*0.1+AK9*0.05+(AQ9+AW9)*0.15)</f>
        <v>0</v>
      </c>
      <c r="G9" s="223"/>
      <c r="H9" s="127">
        <f aca="true" t="shared" si="2" ref="H9:H46">G9*0.4</f>
        <v>0</v>
      </c>
      <c r="I9" s="361">
        <f aca="true" t="shared" si="3" ref="I9:I46">H9+F9</f>
        <v>0</v>
      </c>
      <c r="J9" s="136"/>
      <c r="K9" s="125"/>
      <c r="L9" s="126"/>
      <c r="M9" s="325"/>
      <c r="N9" s="150">
        <f aca="true" t="shared" si="4" ref="N9:N46">(M9+L9+K9)/3</f>
        <v>0</v>
      </c>
      <c r="O9" s="136"/>
      <c r="P9" s="150">
        <f aca="true" t="shared" si="5" ref="P9:P46">O9</f>
        <v>0</v>
      </c>
      <c r="Q9" s="128"/>
      <c r="R9" s="126"/>
      <c r="S9" s="126"/>
      <c r="T9" s="126"/>
      <c r="U9" s="150">
        <f aca="true" t="shared" si="6" ref="U9:U46">(T9+S9+R9+Q9)/4</f>
        <v>0</v>
      </c>
      <c r="V9" s="128"/>
      <c r="W9" s="126"/>
      <c r="X9" s="126"/>
      <c r="Y9" s="126"/>
      <c r="Z9" s="150">
        <f aca="true" t="shared" si="7" ref="Z9:Z46">(Y9+X9+W9+V9)/4</f>
        <v>0</v>
      </c>
      <c r="AA9" s="128"/>
      <c r="AB9" s="126"/>
      <c r="AC9" s="126"/>
      <c r="AD9" s="126"/>
      <c r="AE9" s="152">
        <f aca="true" t="shared" si="8" ref="AE9:AE46">(AD9+AC9+AB9+AA9)/4</f>
        <v>0</v>
      </c>
      <c r="AF9" s="125"/>
      <c r="AG9" s="126"/>
      <c r="AH9" s="126"/>
      <c r="AI9" s="126"/>
      <c r="AJ9" s="127"/>
      <c r="AK9" s="150">
        <f aca="true" t="shared" si="9" ref="AK9:AK46">(AJ9+AI9+AH9+AG9+AF9)/5</f>
        <v>0</v>
      </c>
      <c r="AL9" s="128"/>
      <c r="AM9" s="126"/>
      <c r="AN9" s="126"/>
      <c r="AO9" s="126"/>
      <c r="AP9" s="127"/>
      <c r="AQ9" s="155">
        <f aca="true" t="shared" si="10" ref="AQ9:AQ46">(AP9+AO9+AN9+AM9+AL9)/5</f>
        <v>0</v>
      </c>
      <c r="AR9" s="121"/>
      <c r="AS9" s="120"/>
      <c r="AT9" s="120"/>
      <c r="AU9" s="120"/>
      <c r="AV9" s="122"/>
      <c r="AW9" s="149">
        <f aca="true" t="shared" si="11" ref="AW9:AW46">(AV9+AU9+AT9+AS9+AR9)/5</f>
        <v>0</v>
      </c>
    </row>
    <row r="10" spans="2:49" s="180" customFormat="1" ht="15.75" thickBot="1">
      <c r="B10" s="181"/>
      <c r="C10" s="182" t="s">
        <v>95</v>
      </c>
      <c r="D10" s="183"/>
      <c r="E10" s="126">
        <f t="shared" si="0"/>
        <v>3.5678125000000005</v>
      </c>
      <c r="F10" s="126">
        <f t="shared" si="1"/>
        <v>2.8542500000000004</v>
      </c>
      <c r="G10" s="223">
        <v>3</v>
      </c>
      <c r="H10" s="127">
        <f t="shared" si="2"/>
        <v>1.2000000000000002</v>
      </c>
      <c r="I10" s="361">
        <f t="shared" si="3"/>
        <v>4.054250000000001</v>
      </c>
      <c r="J10" s="186"/>
      <c r="K10" s="187">
        <v>3.1</v>
      </c>
      <c r="L10" s="184">
        <v>3.4</v>
      </c>
      <c r="M10" s="326">
        <v>3</v>
      </c>
      <c r="N10" s="150">
        <f t="shared" si="4"/>
        <v>3.1666666666666665</v>
      </c>
      <c r="O10" s="186">
        <v>4.5</v>
      </c>
      <c r="P10" s="150">
        <f t="shared" si="5"/>
        <v>4.5</v>
      </c>
      <c r="Q10" s="188">
        <v>4.7</v>
      </c>
      <c r="R10" s="184">
        <v>3.8</v>
      </c>
      <c r="S10" s="184">
        <v>4.2</v>
      </c>
      <c r="T10" s="184">
        <v>3.8</v>
      </c>
      <c r="U10" s="150">
        <f t="shared" si="6"/>
        <v>4.125</v>
      </c>
      <c r="V10" s="188">
        <v>3</v>
      </c>
      <c r="W10" s="184">
        <v>3.8</v>
      </c>
      <c r="X10" s="184">
        <v>2</v>
      </c>
      <c r="Y10" s="184">
        <v>2.5</v>
      </c>
      <c r="Z10" s="150">
        <f t="shared" si="7"/>
        <v>2.825</v>
      </c>
      <c r="AA10" s="188">
        <v>4.4</v>
      </c>
      <c r="AB10" s="184">
        <v>5</v>
      </c>
      <c r="AC10" s="184">
        <v>2.5</v>
      </c>
      <c r="AD10" s="184">
        <v>3.9</v>
      </c>
      <c r="AE10" s="152">
        <f t="shared" si="8"/>
        <v>3.95</v>
      </c>
      <c r="AF10" s="187">
        <v>3.8</v>
      </c>
      <c r="AG10" s="184">
        <v>4.5</v>
      </c>
      <c r="AH10" s="184">
        <v>4.5</v>
      </c>
      <c r="AI10" s="184">
        <v>4.8</v>
      </c>
      <c r="AJ10" s="185">
        <v>4</v>
      </c>
      <c r="AK10" s="150">
        <f t="shared" si="9"/>
        <v>4.32</v>
      </c>
      <c r="AL10" s="188">
        <v>1</v>
      </c>
      <c r="AM10" s="184">
        <v>0.7</v>
      </c>
      <c r="AN10" s="184">
        <v>0.5</v>
      </c>
      <c r="AO10" s="184">
        <v>0.7</v>
      </c>
      <c r="AP10" s="185">
        <v>0.4</v>
      </c>
      <c r="AQ10" s="155">
        <f t="shared" si="10"/>
        <v>0.6599999999999999</v>
      </c>
      <c r="AR10" s="292">
        <v>4</v>
      </c>
      <c r="AS10" s="189">
        <v>4</v>
      </c>
      <c r="AT10" s="189">
        <v>1.2</v>
      </c>
      <c r="AU10" s="189">
        <v>0.6</v>
      </c>
      <c r="AV10" s="190">
        <v>0.8</v>
      </c>
      <c r="AW10" s="149">
        <f t="shared" si="11"/>
        <v>2.12</v>
      </c>
    </row>
    <row r="11" spans="2:49" s="276" customFormat="1" ht="15.75" thickBot="1">
      <c r="B11" s="286"/>
      <c r="C11" s="278" t="s">
        <v>96</v>
      </c>
      <c r="D11" s="279"/>
      <c r="E11" s="126">
        <f t="shared" si="0"/>
        <v>3.61125</v>
      </c>
      <c r="F11" s="126">
        <f t="shared" si="1"/>
        <v>2.8890000000000002</v>
      </c>
      <c r="G11" s="223">
        <v>2.9</v>
      </c>
      <c r="H11" s="127">
        <f t="shared" si="2"/>
        <v>1.16</v>
      </c>
      <c r="I11" s="361">
        <f t="shared" si="3"/>
        <v>4.049</v>
      </c>
      <c r="J11" s="322"/>
      <c r="K11" s="336">
        <v>3.5</v>
      </c>
      <c r="L11" s="280">
        <v>3.5</v>
      </c>
      <c r="M11" s="327">
        <v>3</v>
      </c>
      <c r="N11" s="150">
        <f t="shared" si="4"/>
        <v>3.3333333333333335</v>
      </c>
      <c r="O11" s="322">
        <v>3.5</v>
      </c>
      <c r="P11" s="150">
        <f t="shared" si="5"/>
        <v>3.5</v>
      </c>
      <c r="Q11" s="282">
        <v>4.6</v>
      </c>
      <c r="R11" s="280">
        <v>3.8</v>
      </c>
      <c r="S11" s="280">
        <v>4.5</v>
      </c>
      <c r="T11" s="280">
        <v>4.1</v>
      </c>
      <c r="U11" s="150">
        <f t="shared" si="6"/>
        <v>4.25</v>
      </c>
      <c r="V11" s="283">
        <v>3.5</v>
      </c>
      <c r="W11" s="280">
        <v>4.8</v>
      </c>
      <c r="X11" s="280">
        <v>3.8</v>
      </c>
      <c r="Y11" s="280">
        <v>2.5</v>
      </c>
      <c r="Z11" s="150">
        <f t="shared" si="7"/>
        <v>3.65</v>
      </c>
      <c r="AA11" s="282">
        <v>4.3</v>
      </c>
      <c r="AB11" s="280">
        <v>3.5</v>
      </c>
      <c r="AC11" s="280">
        <v>4.3</v>
      </c>
      <c r="AD11" s="280">
        <v>4.8</v>
      </c>
      <c r="AE11" s="152">
        <f t="shared" si="8"/>
        <v>4.225</v>
      </c>
      <c r="AF11" s="336">
        <v>5</v>
      </c>
      <c r="AG11" s="280">
        <v>4.5</v>
      </c>
      <c r="AH11" s="280">
        <v>5</v>
      </c>
      <c r="AI11" s="280">
        <v>5</v>
      </c>
      <c r="AJ11" s="281">
        <v>5</v>
      </c>
      <c r="AK11" s="150">
        <f t="shared" si="9"/>
        <v>4.9</v>
      </c>
      <c r="AL11" s="282">
        <v>1</v>
      </c>
      <c r="AM11" s="280">
        <v>0.9</v>
      </c>
      <c r="AN11" s="280">
        <v>0.5</v>
      </c>
      <c r="AO11" s="280">
        <v>1</v>
      </c>
      <c r="AP11" s="281">
        <v>0.5</v>
      </c>
      <c r="AQ11" s="155">
        <f t="shared" si="10"/>
        <v>0.78</v>
      </c>
      <c r="AR11" s="283">
        <v>4</v>
      </c>
      <c r="AS11" s="284">
        <v>2</v>
      </c>
      <c r="AT11" s="284">
        <v>2.4</v>
      </c>
      <c r="AU11" s="284"/>
      <c r="AV11" s="281"/>
      <c r="AW11" s="149">
        <f t="shared" si="11"/>
        <v>1.6800000000000002</v>
      </c>
    </row>
    <row r="12" spans="2:49" s="276" customFormat="1" ht="15.75" thickBot="1">
      <c r="B12" s="286"/>
      <c r="C12" s="278" t="s">
        <v>97</v>
      </c>
      <c r="D12" s="279"/>
      <c r="E12" s="126">
        <f t="shared" si="0"/>
        <v>3.3225</v>
      </c>
      <c r="F12" s="126">
        <f t="shared" si="1"/>
        <v>2.658</v>
      </c>
      <c r="G12" s="223">
        <v>2.8</v>
      </c>
      <c r="H12" s="127">
        <f t="shared" si="2"/>
        <v>1.1199999999999999</v>
      </c>
      <c r="I12" s="361">
        <f t="shared" si="3"/>
        <v>3.7779999999999996</v>
      </c>
      <c r="J12" s="322"/>
      <c r="K12" s="336">
        <v>3.5</v>
      </c>
      <c r="L12" s="280">
        <v>3</v>
      </c>
      <c r="M12" s="327">
        <v>4</v>
      </c>
      <c r="N12" s="150">
        <f t="shared" si="4"/>
        <v>3.5</v>
      </c>
      <c r="O12" s="322">
        <v>3.5</v>
      </c>
      <c r="P12" s="150">
        <f t="shared" si="5"/>
        <v>3.5</v>
      </c>
      <c r="Q12" s="282">
        <v>3.7</v>
      </c>
      <c r="R12" s="280">
        <v>3.3</v>
      </c>
      <c r="S12" s="280">
        <v>4.8</v>
      </c>
      <c r="T12" s="280">
        <v>4</v>
      </c>
      <c r="U12" s="150">
        <f t="shared" si="6"/>
        <v>3.95</v>
      </c>
      <c r="V12" s="283">
        <v>2.5</v>
      </c>
      <c r="W12" s="280">
        <v>3</v>
      </c>
      <c r="X12" s="280">
        <v>3.4</v>
      </c>
      <c r="Y12" s="280">
        <v>2.5</v>
      </c>
      <c r="Z12" s="150">
        <f t="shared" si="7"/>
        <v>2.85</v>
      </c>
      <c r="AA12" s="282">
        <v>4.3</v>
      </c>
      <c r="AB12" s="280">
        <v>3.5</v>
      </c>
      <c r="AC12" s="280">
        <v>4.3</v>
      </c>
      <c r="AD12" s="280">
        <v>4.8</v>
      </c>
      <c r="AE12" s="152">
        <f t="shared" si="8"/>
        <v>4.225</v>
      </c>
      <c r="AF12" s="336">
        <v>5</v>
      </c>
      <c r="AG12" s="280">
        <v>4.4</v>
      </c>
      <c r="AH12" s="280">
        <v>5</v>
      </c>
      <c r="AI12" s="280">
        <v>4</v>
      </c>
      <c r="AJ12" s="281">
        <v>5</v>
      </c>
      <c r="AK12" s="150">
        <f t="shared" si="9"/>
        <v>4.68</v>
      </c>
      <c r="AL12" s="282">
        <v>1</v>
      </c>
      <c r="AM12" s="280">
        <v>0.9</v>
      </c>
      <c r="AN12" s="280">
        <v>0.5</v>
      </c>
      <c r="AO12" s="280">
        <v>1</v>
      </c>
      <c r="AP12" s="281">
        <v>0.5</v>
      </c>
      <c r="AQ12" s="155">
        <f t="shared" si="10"/>
        <v>0.78</v>
      </c>
      <c r="AR12" s="283">
        <v>2</v>
      </c>
      <c r="AS12" s="284">
        <v>2.4</v>
      </c>
      <c r="AT12" s="284">
        <v>0</v>
      </c>
      <c r="AU12" s="284">
        <v>0</v>
      </c>
      <c r="AV12" s="285">
        <v>0</v>
      </c>
      <c r="AW12" s="149">
        <f t="shared" si="11"/>
        <v>0.8800000000000001</v>
      </c>
    </row>
    <row r="13" spans="2:49" s="180" customFormat="1" ht="15.75" thickBot="1">
      <c r="B13" s="181"/>
      <c r="C13" s="182" t="s">
        <v>98</v>
      </c>
      <c r="D13" s="183"/>
      <c r="E13" s="126">
        <f t="shared" si="0"/>
        <v>3.0634375</v>
      </c>
      <c r="F13" s="126">
        <f t="shared" si="1"/>
        <v>2.45075</v>
      </c>
      <c r="G13" s="223">
        <v>2</v>
      </c>
      <c r="H13" s="127">
        <f t="shared" si="2"/>
        <v>0.8</v>
      </c>
      <c r="I13" s="361">
        <f t="shared" si="3"/>
        <v>3.25075</v>
      </c>
      <c r="J13" s="186"/>
      <c r="K13" s="187">
        <v>2.5</v>
      </c>
      <c r="L13" s="184">
        <v>2.5</v>
      </c>
      <c r="M13" s="326">
        <v>0</v>
      </c>
      <c r="N13" s="150">
        <f t="shared" si="4"/>
        <v>1.6666666666666667</v>
      </c>
      <c r="O13" s="186">
        <v>4.5</v>
      </c>
      <c r="P13" s="150">
        <f t="shared" si="5"/>
        <v>4.5</v>
      </c>
      <c r="Q13" s="188">
        <v>3</v>
      </c>
      <c r="R13" s="184">
        <v>2</v>
      </c>
      <c r="S13" s="184">
        <v>3.8</v>
      </c>
      <c r="T13" s="184">
        <v>3.9</v>
      </c>
      <c r="U13" s="150">
        <f t="shared" si="6"/>
        <v>3.175</v>
      </c>
      <c r="V13" s="292">
        <v>2.5</v>
      </c>
      <c r="W13" s="184">
        <v>5</v>
      </c>
      <c r="X13" s="184">
        <v>2</v>
      </c>
      <c r="Y13" s="184">
        <v>3.2</v>
      </c>
      <c r="Z13" s="150">
        <f t="shared" si="7"/>
        <v>3.175</v>
      </c>
      <c r="AA13" s="188">
        <v>4.4</v>
      </c>
      <c r="AB13" s="184">
        <v>5</v>
      </c>
      <c r="AC13" s="184">
        <v>2.5</v>
      </c>
      <c r="AD13" s="184">
        <v>3.9</v>
      </c>
      <c r="AE13" s="152">
        <f t="shared" si="8"/>
        <v>3.95</v>
      </c>
      <c r="AF13" s="187">
        <v>3.8</v>
      </c>
      <c r="AG13" s="184">
        <v>4.1</v>
      </c>
      <c r="AH13" s="184">
        <v>4</v>
      </c>
      <c r="AI13" s="184">
        <v>5</v>
      </c>
      <c r="AJ13" s="185"/>
      <c r="AK13" s="150">
        <f t="shared" si="9"/>
        <v>3.38</v>
      </c>
      <c r="AL13" s="188">
        <v>1</v>
      </c>
      <c r="AM13" s="184">
        <v>0.7</v>
      </c>
      <c r="AN13" s="184">
        <v>0.5</v>
      </c>
      <c r="AO13" s="184">
        <v>0.7</v>
      </c>
      <c r="AP13" s="185">
        <v>0.4</v>
      </c>
      <c r="AQ13" s="155">
        <f t="shared" si="10"/>
        <v>0.6599999999999999</v>
      </c>
      <c r="AR13" s="292">
        <v>4</v>
      </c>
      <c r="AS13" s="189">
        <v>4</v>
      </c>
      <c r="AT13" s="189">
        <v>1.2</v>
      </c>
      <c r="AU13" s="189">
        <v>0.6</v>
      </c>
      <c r="AV13" s="190">
        <v>0</v>
      </c>
      <c r="AW13" s="149">
        <f t="shared" si="11"/>
        <v>1.9600000000000002</v>
      </c>
    </row>
    <row r="14" spans="2:49" s="254" customFormat="1" ht="15.75" thickBot="1">
      <c r="B14" s="311"/>
      <c r="C14" s="256" t="s">
        <v>99</v>
      </c>
      <c r="D14" s="312"/>
      <c r="E14" s="126">
        <f t="shared" si="0"/>
        <v>4.0053125</v>
      </c>
      <c r="F14" s="126">
        <f t="shared" si="1"/>
        <v>3.2042499999999996</v>
      </c>
      <c r="G14" s="416">
        <v>1.4</v>
      </c>
      <c r="H14" s="127">
        <f t="shared" si="2"/>
        <v>0.5599999999999999</v>
      </c>
      <c r="I14" s="361">
        <f t="shared" si="3"/>
        <v>3.7642499999999997</v>
      </c>
      <c r="J14" s="323"/>
      <c r="K14" s="337">
        <v>3.5</v>
      </c>
      <c r="L14" s="313">
        <v>4.2</v>
      </c>
      <c r="M14" s="328">
        <v>3.9</v>
      </c>
      <c r="N14" s="150">
        <f t="shared" si="4"/>
        <v>3.8666666666666667</v>
      </c>
      <c r="O14" s="323">
        <v>4</v>
      </c>
      <c r="P14" s="150">
        <f t="shared" si="5"/>
        <v>4</v>
      </c>
      <c r="Q14" s="315">
        <v>4.8</v>
      </c>
      <c r="R14" s="313">
        <v>3.7</v>
      </c>
      <c r="S14" s="313">
        <v>4.4</v>
      </c>
      <c r="T14" s="313">
        <v>4.8</v>
      </c>
      <c r="U14" s="150">
        <f t="shared" si="6"/>
        <v>4.425</v>
      </c>
      <c r="V14" s="321">
        <v>2</v>
      </c>
      <c r="W14" s="313">
        <v>2.5</v>
      </c>
      <c r="X14" s="313">
        <v>3.5</v>
      </c>
      <c r="Y14" s="313">
        <v>2</v>
      </c>
      <c r="Z14" s="150">
        <f t="shared" si="7"/>
        <v>2.5</v>
      </c>
      <c r="AA14" s="315">
        <v>4.2</v>
      </c>
      <c r="AB14" s="313">
        <v>4.5</v>
      </c>
      <c r="AC14" s="313">
        <v>4.5</v>
      </c>
      <c r="AD14" s="313">
        <v>4.7</v>
      </c>
      <c r="AE14" s="152">
        <f t="shared" si="8"/>
        <v>4.475</v>
      </c>
      <c r="AF14" s="337">
        <v>4.5</v>
      </c>
      <c r="AG14" s="313">
        <v>5</v>
      </c>
      <c r="AH14" s="313">
        <v>5</v>
      </c>
      <c r="AI14" s="313">
        <v>5</v>
      </c>
      <c r="AJ14" s="314">
        <v>5</v>
      </c>
      <c r="AK14" s="150">
        <f t="shared" si="9"/>
        <v>4.9</v>
      </c>
      <c r="AL14" s="262">
        <v>1</v>
      </c>
      <c r="AM14" s="258">
        <v>0.7</v>
      </c>
      <c r="AN14" s="258">
        <v>1</v>
      </c>
      <c r="AO14" s="258">
        <v>0.3</v>
      </c>
      <c r="AP14" s="259">
        <v>1</v>
      </c>
      <c r="AQ14" s="155">
        <f t="shared" si="10"/>
        <v>0.8</v>
      </c>
      <c r="AR14" s="316">
        <v>4</v>
      </c>
      <c r="AS14" s="317">
        <v>4</v>
      </c>
      <c r="AT14" s="317">
        <v>4</v>
      </c>
      <c r="AU14" s="317">
        <v>3.8</v>
      </c>
      <c r="AV14" s="318">
        <v>0.8</v>
      </c>
      <c r="AW14" s="149">
        <f t="shared" si="11"/>
        <v>3.3200000000000003</v>
      </c>
    </row>
    <row r="15" spans="2:49" s="205" customFormat="1" ht="15.75" thickBot="1">
      <c r="B15" s="307"/>
      <c r="C15" s="195" t="s">
        <v>100</v>
      </c>
      <c r="D15" s="308"/>
      <c r="E15" s="126">
        <f t="shared" si="0"/>
        <v>3.964374999999999</v>
      </c>
      <c r="F15" s="126">
        <f t="shared" si="1"/>
        <v>3.1714999999999995</v>
      </c>
      <c r="G15" s="223">
        <v>2</v>
      </c>
      <c r="H15" s="127">
        <f t="shared" si="2"/>
        <v>0.8</v>
      </c>
      <c r="I15" s="361">
        <f t="shared" si="3"/>
        <v>3.9715</v>
      </c>
      <c r="J15" s="250"/>
      <c r="K15" s="338">
        <v>3.7</v>
      </c>
      <c r="L15" s="248">
        <v>4</v>
      </c>
      <c r="M15" s="329">
        <v>4.1</v>
      </c>
      <c r="N15" s="150">
        <f t="shared" si="4"/>
        <v>3.9333333333333336</v>
      </c>
      <c r="O15" s="250">
        <v>3.7</v>
      </c>
      <c r="P15" s="150">
        <f t="shared" si="5"/>
        <v>3.7</v>
      </c>
      <c r="Q15" s="252">
        <v>4.2</v>
      </c>
      <c r="R15" s="248">
        <v>4.3</v>
      </c>
      <c r="S15" s="248">
        <v>4.5</v>
      </c>
      <c r="T15" s="248">
        <v>4</v>
      </c>
      <c r="U15" s="150">
        <f t="shared" si="6"/>
        <v>4.25</v>
      </c>
      <c r="V15" s="309">
        <v>2.5</v>
      </c>
      <c r="W15" s="248">
        <v>2.4</v>
      </c>
      <c r="X15" s="248">
        <v>3</v>
      </c>
      <c r="Y15" s="248">
        <v>2.5</v>
      </c>
      <c r="Z15" s="150">
        <f t="shared" si="7"/>
        <v>2.6</v>
      </c>
      <c r="AA15" s="353">
        <v>4.4</v>
      </c>
      <c r="AB15" s="349">
        <v>4.5</v>
      </c>
      <c r="AC15" s="349">
        <v>4.5</v>
      </c>
      <c r="AD15" s="349">
        <v>4.5</v>
      </c>
      <c r="AE15" s="152">
        <f t="shared" si="8"/>
        <v>4.475</v>
      </c>
      <c r="AF15" s="338">
        <v>4.85</v>
      </c>
      <c r="AG15" s="248">
        <v>5</v>
      </c>
      <c r="AH15" s="248">
        <v>5</v>
      </c>
      <c r="AI15" s="248">
        <v>5</v>
      </c>
      <c r="AJ15" s="249">
        <v>5</v>
      </c>
      <c r="AK15" s="150">
        <f t="shared" si="9"/>
        <v>4.970000000000001</v>
      </c>
      <c r="AL15" s="252">
        <v>1</v>
      </c>
      <c r="AM15" s="248">
        <v>1</v>
      </c>
      <c r="AN15" s="248">
        <v>0.4</v>
      </c>
      <c r="AO15" s="248">
        <v>0.7</v>
      </c>
      <c r="AP15" s="249">
        <v>1</v>
      </c>
      <c r="AQ15" s="155">
        <f t="shared" si="10"/>
        <v>0.82</v>
      </c>
      <c r="AR15" s="309">
        <v>4</v>
      </c>
      <c r="AS15" s="204">
        <v>4</v>
      </c>
      <c r="AT15" s="204">
        <v>4</v>
      </c>
      <c r="AU15" s="204">
        <v>3.5</v>
      </c>
      <c r="AV15" s="253">
        <v>1</v>
      </c>
      <c r="AW15" s="149">
        <f t="shared" si="11"/>
        <v>3.3</v>
      </c>
    </row>
    <row r="16" spans="2:49" s="205" customFormat="1" ht="15.75" thickBot="1">
      <c r="B16" s="307"/>
      <c r="C16" s="195" t="s">
        <v>101</v>
      </c>
      <c r="D16" s="308"/>
      <c r="E16" s="126">
        <f t="shared" si="0"/>
        <v>3.6521874999999993</v>
      </c>
      <c r="F16" s="126">
        <f t="shared" si="1"/>
        <v>2.9217499999999994</v>
      </c>
      <c r="G16" s="223">
        <v>1.3</v>
      </c>
      <c r="H16" s="127">
        <f t="shared" si="2"/>
        <v>0.52</v>
      </c>
      <c r="I16" s="361">
        <f t="shared" si="3"/>
        <v>3.4417499999999994</v>
      </c>
      <c r="J16" s="250"/>
      <c r="K16" s="338">
        <v>3.1</v>
      </c>
      <c r="L16" s="248">
        <v>3.3</v>
      </c>
      <c r="M16" s="329">
        <v>3.7</v>
      </c>
      <c r="N16" s="150">
        <f t="shared" si="4"/>
        <v>3.3666666666666667</v>
      </c>
      <c r="O16" s="250">
        <v>3.7</v>
      </c>
      <c r="P16" s="150">
        <f t="shared" si="5"/>
        <v>3.7</v>
      </c>
      <c r="Q16" s="252">
        <v>3.6</v>
      </c>
      <c r="R16" s="248">
        <v>2.5</v>
      </c>
      <c r="S16" s="248">
        <v>4.2</v>
      </c>
      <c r="T16" s="248">
        <v>3.6</v>
      </c>
      <c r="U16" s="150">
        <f t="shared" si="6"/>
        <v>3.475</v>
      </c>
      <c r="V16" s="309">
        <v>2.5</v>
      </c>
      <c r="W16" s="248">
        <v>2.4</v>
      </c>
      <c r="X16" s="248">
        <v>3.2</v>
      </c>
      <c r="Y16" s="248">
        <v>2.5</v>
      </c>
      <c r="Z16" s="150">
        <f t="shared" si="7"/>
        <v>2.65</v>
      </c>
      <c r="AA16" s="353">
        <v>4.4</v>
      </c>
      <c r="AB16" s="349">
        <v>4.5</v>
      </c>
      <c r="AC16" s="349">
        <v>4.5</v>
      </c>
      <c r="AD16" s="349">
        <v>4.5</v>
      </c>
      <c r="AE16" s="152">
        <f t="shared" si="8"/>
        <v>4.475</v>
      </c>
      <c r="AF16" s="338">
        <v>3.2</v>
      </c>
      <c r="AG16" s="248">
        <v>4.2</v>
      </c>
      <c r="AH16" s="248">
        <v>4.3</v>
      </c>
      <c r="AI16" s="248">
        <v>3.8</v>
      </c>
      <c r="AJ16" s="249">
        <v>4</v>
      </c>
      <c r="AK16" s="150">
        <f t="shared" si="9"/>
        <v>3.9</v>
      </c>
      <c r="AL16" s="252">
        <v>1</v>
      </c>
      <c r="AM16" s="248">
        <v>1</v>
      </c>
      <c r="AN16" s="248">
        <v>0.4</v>
      </c>
      <c r="AO16" s="248">
        <v>0.7</v>
      </c>
      <c r="AP16" s="249">
        <v>1</v>
      </c>
      <c r="AQ16" s="155">
        <f t="shared" si="10"/>
        <v>0.82</v>
      </c>
      <c r="AR16" s="252">
        <v>4</v>
      </c>
      <c r="AS16" s="248">
        <v>4</v>
      </c>
      <c r="AT16" s="248">
        <v>4</v>
      </c>
      <c r="AU16" s="204">
        <v>3.5</v>
      </c>
      <c r="AV16" s="253">
        <v>1</v>
      </c>
      <c r="AW16" s="149">
        <f t="shared" si="11"/>
        <v>3.3</v>
      </c>
    </row>
    <row r="17" spans="2:49" ht="15.75" thickBot="1">
      <c r="B17" s="134"/>
      <c r="C17" s="111" t="s">
        <v>102</v>
      </c>
      <c r="D17" s="116"/>
      <c r="E17" s="126">
        <f t="shared" si="0"/>
        <v>0</v>
      </c>
      <c r="F17" s="126">
        <f t="shared" si="1"/>
        <v>0</v>
      </c>
      <c r="G17" s="223"/>
      <c r="H17" s="127">
        <f t="shared" si="2"/>
        <v>0</v>
      </c>
      <c r="I17" s="361">
        <f t="shared" si="3"/>
        <v>0</v>
      </c>
      <c r="J17" s="136"/>
      <c r="K17" s="125"/>
      <c r="L17" s="126"/>
      <c r="M17" s="325"/>
      <c r="N17" s="150">
        <f t="shared" si="4"/>
        <v>0</v>
      </c>
      <c r="O17" s="136"/>
      <c r="P17" s="150">
        <f t="shared" si="5"/>
        <v>0</v>
      </c>
      <c r="Q17" s="128"/>
      <c r="R17" s="126"/>
      <c r="S17" s="126"/>
      <c r="T17" s="126"/>
      <c r="U17" s="150">
        <f t="shared" si="6"/>
        <v>0</v>
      </c>
      <c r="V17" s="358"/>
      <c r="W17" s="126"/>
      <c r="X17" s="126"/>
      <c r="Y17" s="126"/>
      <c r="Z17" s="150">
        <f t="shared" si="7"/>
        <v>0</v>
      </c>
      <c r="AA17" s="128"/>
      <c r="AB17" s="126"/>
      <c r="AC17" s="126"/>
      <c r="AD17" s="126"/>
      <c r="AE17" s="152">
        <f t="shared" si="8"/>
        <v>0</v>
      </c>
      <c r="AF17" s="125"/>
      <c r="AG17" s="126"/>
      <c r="AH17" s="126"/>
      <c r="AI17" s="126"/>
      <c r="AJ17" s="127"/>
      <c r="AK17" s="150">
        <f t="shared" si="9"/>
        <v>0</v>
      </c>
      <c r="AL17" s="128"/>
      <c r="AM17" s="126"/>
      <c r="AN17" s="126"/>
      <c r="AO17" s="126"/>
      <c r="AP17" s="127"/>
      <c r="AQ17" s="155">
        <f t="shared" si="10"/>
        <v>0</v>
      </c>
      <c r="AR17" s="121"/>
      <c r="AS17" s="120"/>
      <c r="AT17" s="120"/>
      <c r="AU17" s="120"/>
      <c r="AV17" s="122"/>
      <c r="AW17" s="149">
        <f t="shared" si="11"/>
        <v>0</v>
      </c>
    </row>
    <row r="18" spans="2:49" s="180" customFormat="1" ht="15.75" thickBot="1">
      <c r="B18" s="181"/>
      <c r="C18" s="182" t="s">
        <v>224</v>
      </c>
      <c r="D18" s="183"/>
      <c r="E18" s="126">
        <f t="shared" si="0"/>
        <v>3.8553124999999993</v>
      </c>
      <c r="F18" s="126">
        <f t="shared" si="1"/>
        <v>3.0842499999999995</v>
      </c>
      <c r="G18" s="145">
        <v>3.9</v>
      </c>
      <c r="H18" s="127">
        <f t="shared" si="2"/>
        <v>1.56</v>
      </c>
      <c r="I18" s="361">
        <f t="shared" si="3"/>
        <v>4.6442499999999995</v>
      </c>
      <c r="J18" s="186"/>
      <c r="K18" s="187">
        <v>3.5</v>
      </c>
      <c r="L18" s="184">
        <v>3.8</v>
      </c>
      <c r="M18" s="339">
        <v>3.5</v>
      </c>
      <c r="N18" s="150">
        <f t="shared" si="4"/>
        <v>3.6</v>
      </c>
      <c r="O18" s="186">
        <v>4.5</v>
      </c>
      <c r="P18" s="150">
        <f t="shared" si="5"/>
        <v>4.5</v>
      </c>
      <c r="Q18" s="188">
        <v>4.5</v>
      </c>
      <c r="R18" s="184">
        <v>4.6</v>
      </c>
      <c r="S18" s="184">
        <v>4.3</v>
      </c>
      <c r="T18" s="184">
        <v>3.5</v>
      </c>
      <c r="U18" s="150">
        <f t="shared" si="6"/>
        <v>4.225</v>
      </c>
      <c r="V18" s="292">
        <v>4</v>
      </c>
      <c r="W18" s="184">
        <v>4.5</v>
      </c>
      <c r="X18" s="184">
        <v>2</v>
      </c>
      <c r="Y18" s="184">
        <v>4</v>
      </c>
      <c r="Z18" s="150">
        <f t="shared" si="7"/>
        <v>3.625</v>
      </c>
      <c r="AA18" s="188">
        <v>4.4</v>
      </c>
      <c r="AB18" s="184">
        <v>5</v>
      </c>
      <c r="AC18" s="184">
        <v>2.5</v>
      </c>
      <c r="AD18" s="184">
        <v>3.9</v>
      </c>
      <c r="AE18" s="152">
        <f t="shared" si="8"/>
        <v>3.95</v>
      </c>
      <c r="AF18" s="187">
        <v>4</v>
      </c>
      <c r="AG18" s="184">
        <v>5</v>
      </c>
      <c r="AH18" s="184">
        <v>5</v>
      </c>
      <c r="AI18" s="184">
        <v>5</v>
      </c>
      <c r="AJ18" s="185"/>
      <c r="AK18" s="150">
        <f t="shared" si="9"/>
        <v>3.8</v>
      </c>
      <c r="AL18" s="188">
        <v>1</v>
      </c>
      <c r="AM18" s="184">
        <v>0.7</v>
      </c>
      <c r="AN18" s="184">
        <v>0.5</v>
      </c>
      <c r="AO18" s="184">
        <v>0.7</v>
      </c>
      <c r="AP18" s="185">
        <v>0.4</v>
      </c>
      <c r="AQ18" s="155">
        <f t="shared" si="10"/>
        <v>0.6599999999999999</v>
      </c>
      <c r="AR18" s="188">
        <v>4</v>
      </c>
      <c r="AS18" s="184">
        <v>1.2</v>
      </c>
      <c r="AT18" s="184">
        <v>4</v>
      </c>
      <c r="AU18" s="189">
        <v>0.6</v>
      </c>
      <c r="AV18" s="190">
        <v>4</v>
      </c>
      <c r="AW18" s="149">
        <f t="shared" si="11"/>
        <v>2.76</v>
      </c>
    </row>
    <row r="19" spans="2:49" s="276" customFormat="1" ht="15.75" thickBot="1">
      <c r="B19" s="286"/>
      <c r="C19" s="278" t="s">
        <v>103</v>
      </c>
      <c r="D19" s="279"/>
      <c r="E19" s="126">
        <f t="shared" si="0"/>
        <v>3.8649999999999998</v>
      </c>
      <c r="F19" s="126">
        <f t="shared" si="1"/>
        <v>3.092</v>
      </c>
      <c r="G19" s="223">
        <v>1.9</v>
      </c>
      <c r="H19" s="127">
        <f t="shared" si="2"/>
        <v>0.76</v>
      </c>
      <c r="I19" s="361">
        <f t="shared" si="3"/>
        <v>3.8520000000000003</v>
      </c>
      <c r="J19" s="322"/>
      <c r="K19" s="336">
        <v>4.2</v>
      </c>
      <c r="L19" s="280">
        <v>3.4</v>
      </c>
      <c r="M19" s="327">
        <v>3.8</v>
      </c>
      <c r="N19" s="150">
        <f t="shared" si="4"/>
        <v>3.7999999999999994</v>
      </c>
      <c r="O19" s="322">
        <v>3.5</v>
      </c>
      <c r="P19" s="150">
        <f t="shared" si="5"/>
        <v>3.5</v>
      </c>
      <c r="Q19" s="282">
        <v>3.9</v>
      </c>
      <c r="R19" s="280">
        <v>3.5</v>
      </c>
      <c r="S19" s="280">
        <v>3.5</v>
      </c>
      <c r="T19" s="280">
        <v>4.1</v>
      </c>
      <c r="U19" s="150">
        <f t="shared" si="6"/>
        <v>3.75</v>
      </c>
      <c r="V19" s="283">
        <v>3.5</v>
      </c>
      <c r="W19" s="280">
        <v>3</v>
      </c>
      <c r="X19" s="280">
        <v>4</v>
      </c>
      <c r="Y19" s="280">
        <v>3.7</v>
      </c>
      <c r="Z19" s="150">
        <f t="shared" si="7"/>
        <v>3.55</v>
      </c>
      <c r="AA19" s="282">
        <v>4.3</v>
      </c>
      <c r="AB19" s="280">
        <v>3.5</v>
      </c>
      <c r="AC19" s="280">
        <v>4.3</v>
      </c>
      <c r="AD19" s="280">
        <v>4.8</v>
      </c>
      <c r="AE19" s="152">
        <f t="shared" si="8"/>
        <v>4.225</v>
      </c>
      <c r="AF19" s="336">
        <v>5</v>
      </c>
      <c r="AG19" s="280">
        <v>5</v>
      </c>
      <c r="AH19" s="280">
        <v>2.5</v>
      </c>
      <c r="AI19" s="280">
        <v>4.5</v>
      </c>
      <c r="AJ19" s="281">
        <v>5</v>
      </c>
      <c r="AK19" s="150">
        <f t="shared" si="9"/>
        <v>4.4</v>
      </c>
      <c r="AL19" s="282">
        <v>1</v>
      </c>
      <c r="AM19" s="280">
        <v>0.9</v>
      </c>
      <c r="AN19" s="280">
        <v>1</v>
      </c>
      <c r="AO19" s="280">
        <v>0.6</v>
      </c>
      <c r="AP19" s="281">
        <v>0.5</v>
      </c>
      <c r="AQ19" s="155">
        <f t="shared" si="10"/>
        <v>0.8</v>
      </c>
      <c r="AR19" s="283">
        <v>4</v>
      </c>
      <c r="AS19" s="284">
        <v>4</v>
      </c>
      <c r="AT19" s="284">
        <v>4</v>
      </c>
      <c r="AU19" s="284">
        <v>2</v>
      </c>
      <c r="AV19" s="285">
        <v>2.4</v>
      </c>
      <c r="AW19" s="149">
        <f t="shared" si="11"/>
        <v>3.28</v>
      </c>
    </row>
    <row r="20" spans="2:49" ht="15.75" thickBot="1">
      <c r="B20" s="134"/>
      <c r="C20" s="111" t="s">
        <v>104</v>
      </c>
      <c r="D20" s="116"/>
      <c r="E20" s="126">
        <f t="shared" si="0"/>
        <v>0</v>
      </c>
      <c r="F20" s="126">
        <f t="shared" si="1"/>
        <v>0</v>
      </c>
      <c r="G20" s="223"/>
      <c r="H20" s="127">
        <f t="shared" si="2"/>
        <v>0</v>
      </c>
      <c r="I20" s="361">
        <f t="shared" si="3"/>
        <v>0</v>
      </c>
      <c r="J20" s="136"/>
      <c r="K20" s="125"/>
      <c r="L20" s="126"/>
      <c r="M20" s="325"/>
      <c r="N20" s="150">
        <f t="shared" si="4"/>
        <v>0</v>
      </c>
      <c r="O20" s="136"/>
      <c r="P20" s="150">
        <f t="shared" si="5"/>
        <v>0</v>
      </c>
      <c r="Q20" s="128"/>
      <c r="R20" s="126"/>
      <c r="S20" s="126"/>
      <c r="T20" s="126"/>
      <c r="U20" s="150">
        <f t="shared" si="6"/>
        <v>0</v>
      </c>
      <c r="V20" s="358"/>
      <c r="W20" s="126"/>
      <c r="X20" s="126"/>
      <c r="Y20" s="126"/>
      <c r="Z20" s="150">
        <f t="shared" si="7"/>
        <v>0</v>
      </c>
      <c r="AA20" s="128"/>
      <c r="AB20" s="126"/>
      <c r="AC20" s="126"/>
      <c r="AD20" s="126"/>
      <c r="AE20" s="152">
        <f t="shared" si="8"/>
        <v>0</v>
      </c>
      <c r="AF20" s="125"/>
      <c r="AG20" s="126"/>
      <c r="AH20" s="126"/>
      <c r="AI20" s="126"/>
      <c r="AJ20" s="127"/>
      <c r="AK20" s="150">
        <f t="shared" si="9"/>
        <v>0</v>
      </c>
      <c r="AL20" s="128"/>
      <c r="AM20" s="126"/>
      <c r="AN20" s="126"/>
      <c r="AO20" s="126"/>
      <c r="AP20" s="127"/>
      <c r="AQ20" s="155">
        <f t="shared" si="10"/>
        <v>0</v>
      </c>
      <c r="AR20" s="121"/>
      <c r="AS20" s="120"/>
      <c r="AT20" s="120"/>
      <c r="AU20" s="120"/>
      <c r="AV20" s="127"/>
      <c r="AW20" s="149">
        <f t="shared" si="11"/>
        <v>0</v>
      </c>
    </row>
    <row r="21" spans="2:49" s="205" customFormat="1" ht="15.75" thickBot="1">
      <c r="B21" s="307"/>
      <c r="C21" s="195" t="s">
        <v>105</v>
      </c>
      <c r="D21" s="308"/>
      <c r="E21" s="126">
        <f t="shared" si="0"/>
        <v>3.8268749999999994</v>
      </c>
      <c r="F21" s="126">
        <f t="shared" si="1"/>
        <v>3.0614999999999997</v>
      </c>
      <c r="G21" s="223">
        <v>2.3</v>
      </c>
      <c r="H21" s="127">
        <f t="shared" si="2"/>
        <v>0.9199999999999999</v>
      </c>
      <c r="I21" s="361">
        <f t="shared" si="3"/>
        <v>3.9814999999999996</v>
      </c>
      <c r="J21" s="250"/>
      <c r="K21" s="338">
        <v>3.2</v>
      </c>
      <c r="L21" s="248">
        <v>3.2</v>
      </c>
      <c r="M21" s="329">
        <v>3.6</v>
      </c>
      <c r="N21" s="150">
        <f t="shared" si="4"/>
        <v>3.3333333333333335</v>
      </c>
      <c r="O21" s="250">
        <v>3.7</v>
      </c>
      <c r="P21" s="150">
        <f t="shared" si="5"/>
        <v>3.7</v>
      </c>
      <c r="Q21" s="252">
        <v>4</v>
      </c>
      <c r="R21" s="248">
        <v>4.7</v>
      </c>
      <c r="S21" s="248">
        <v>4.3</v>
      </c>
      <c r="T21" s="248">
        <v>4.4</v>
      </c>
      <c r="U21" s="150">
        <f t="shared" si="6"/>
        <v>4.35</v>
      </c>
      <c r="V21" s="309">
        <v>2.5</v>
      </c>
      <c r="W21" s="248">
        <v>2.2</v>
      </c>
      <c r="X21" s="248">
        <v>2</v>
      </c>
      <c r="Y21" s="248">
        <v>4.2</v>
      </c>
      <c r="Z21" s="150">
        <f t="shared" si="7"/>
        <v>2.725</v>
      </c>
      <c r="AA21" s="353">
        <v>4.4</v>
      </c>
      <c r="AB21" s="349">
        <v>4.5</v>
      </c>
      <c r="AC21" s="349">
        <v>4.5</v>
      </c>
      <c r="AD21" s="349">
        <v>4.5</v>
      </c>
      <c r="AE21" s="152">
        <f t="shared" si="8"/>
        <v>4.475</v>
      </c>
      <c r="AF21" s="338">
        <v>4.5</v>
      </c>
      <c r="AG21" s="248">
        <v>4.5</v>
      </c>
      <c r="AH21" s="248">
        <v>2.5</v>
      </c>
      <c r="AI21" s="248">
        <v>4.6</v>
      </c>
      <c r="AJ21" s="249">
        <v>4</v>
      </c>
      <c r="AK21" s="150">
        <f t="shared" si="9"/>
        <v>4.0200000000000005</v>
      </c>
      <c r="AL21" s="252">
        <v>1</v>
      </c>
      <c r="AM21" s="248">
        <v>1</v>
      </c>
      <c r="AN21" s="248">
        <v>0.4</v>
      </c>
      <c r="AO21" s="248">
        <v>0.7</v>
      </c>
      <c r="AP21" s="249">
        <v>1</v>
      </c>
      <c r="AQ21" s="155">
        <f t="shared" si="10"/>
        <v>0.82</v>
      </c>
      <c r="AR21" s="309">
        <v>4</v>
      </c>
      <c r="AS21" s="204">
        <v>3.5</v>
      </c>
      <c r="AT21" s="204">
        <v>4</v>
      </c>
      <c r="AU21" s="204">
        <v>4</v>
      </c>
      <c r="AV21" s="249">
        <v>1</v>
      </c>
      <c r="AW21" s="149">
        <f t="shared" si="11"/>
        <v>3.3</v>
      </c>
    </row>
    <row r="22" spans="2:49" s="254" customFormat="1" ht="15.75" thickBot="1">
      <c r="B22" s="255"/>
      <c r="C22" s="256" t="s">
        <v>128</v>
      </c>
      <c r="D22" s="257"/>
      <c r="E22" s="126">
        <f t="shared" si="0"/>
        <v>2.55375</v>
      </c>
      <c r="F22" s="126">
        <f t="shared" si="1"/>
        <v>2.043</v>
      </c>
      <c r="G22" s="223">
        <v>3</v>
      </c>
      <c r="H22" s="127">
        <f t="shared" si="2"/>
        <v>1.2000000000000002</v>
      </c>
      <c r="I22" s="361">
        <f t="shared" si="3"/>
        <v>3.2430000000000003</v>
      </c>
      <c r="J22" s="260"/>
      <c r="K22" s="261">
        <v>3</v>
      </c>
      <c r="L22" s="258">
        <v>3.2</v>
      </c>
      <c r="M22" s="330">
        <v>3</v>
      </c>
      <c r="N22" s="150">
        <f t="shared" si="4"/>
        <v>3.0666666666666664</v>
      </c>
      <c r="O22" s="260">
        <v>4</v>
      </c>
      <c r="P22" s="150">
        <f t="shared" si="5"/>
        <v>4</v>
      </c>
      <c r="Q22" s="262">
        <v>4</v>
      </c>
      <c r="R22" s="258">
        <v>0</v>
      </c>
      <c r="S22" s="258">
        <v>0</v>
      </c>
      <c r="T22" s="258">
        <v>0</v>
      </c>
      <c r="U22" s="150">
        <f t="shared" si="6"/>
        <v>1</v>
      </c>
      <c r="V22" s="321">
        <v>2</v>
      </c>
      <c r="W22" s="258">
        <v>2.6</v>
      </c>
      <c r="X22" s="258">
        <v>3.2</v>
      </c>
      <c r="Y22" s="258">
        <v>2.5</v>
      </c>
      <c r="Z22" s="150">
        <f t="shared" si="7"/>
        <v>2.575</v>
      </c>
      <c r="AA22" s="315">
        <v>4.2</v>
      </c>
      <c r="AB22" s="313">
        <v>4.5</v>
      </c>
      <c r="AC22" s="313">
        <v>4.5</v>
      </c>
      <c r="AD22" s="313">
        <v>4.7</v>
      </c>
      <c r="AE22" s="152">
        <f t="shared" si="8"/>
        <v>4.475</v>
      </c>
      <c r="AF22" s="261">
        <v>3</v>
      </c>
      <c r="AG22" s="258">
        <v>4</v>
      </c>
      <c r="AH22" s="258">
        <v>0</v>
      </c>
      <c r="AI22" s="258">
        <v>0</v>
      </c>
      <c r="AJ22" s="259">
        <v>0</v>
      </c>
      <c r="AK22" s="150">
        <f t="shared" si="9"/>
        <v>1.4</v>
      </c>
      <c r="AL22" s="262">
        <v>1</v>
      </c>
      <c r="AM22" s="258">
        <v>0.7</v>
      </c>
      <c r="AN22" s="258">
        <v>1</v>
      </c>
      <c r="AO22" s="258">
        <v>0.3</v>
      </c>
      <c r="AP22" s="259">
        <v>1</v>
      </c>
      <c r="AQ22" s="155">
        <f t="shared" si="10"/>
        <v>0.8</v>
      </c>
      <c r="AR22" s="321">
        <v>0.8</v>
      </c>
      <c r="AS22" s="263">
        <v>3.8</v>
      </c>
      <c r="AT22" s="263">
        <v>0</v>
      </c>
      <c r="AU22" s="263">
        <v>0</v>
      </c>
      <c r="AV22" s="264">
        <v>0</v>
      </c>
      <c r="AW22" s="149">
        <f t="shared" si="11"/>
        <v>0.9199999999999999</v>
      </c>
    </row>
    <row r="23" spans="2:49" s="294" customFormat="1" ht="15.75" thickBot="1">
      <c r="B23" s="303"/>
      <c r="C23" s="304" t="s">
        <v>106</v>
      </c>
      <c r="D23" s="305"/>
      <c r="E23" s="126">
        <f t="shared" si="0"/>
        <v>3.5253124999999996</v>
      </c>
      <c r="F23" s="126">
        <f t="shared" si="1"/>
        <v>2.8202499999999997</v>
      </c>
      <c r="G23" s="223">
        <v>3.4</v>
      </c>
      <c r="H23" s="127">
        <f t="shared" si="2"/>
        <v>1.36</v>
      </c>
      <c r="I23" s="361">
        <f t="shared" si="3"/>
        <v>4.18025</v>
      </c>
      <c r="J23" s="324"/>
      <c r="K23" s="340">
        <v>4.1</v>
      </c>
      <c r="L23" s="297">
        <v>4.2</v>
      </c>
      <c r="M23" s="331">
        <v>4.8</v>
      </c>
      <c r="N23" s="150">
        <f t="shared" si="4"/>
        <v>4.366666666666666</v>
      </c>
      <c r="O23" s="324">
        <v>4</v>
      </c>
      <c r="P23" s="150">
        <f t="shared" si="5"/>
        <v>4</v>
      </c>
      <c r="Q23" s="299">
        <v>3</v>
      </c>
      <c r="R23" s="297">
        <v>2.5</v>
      </c>
      <c r="S23" s="297">
        <v>3</v>
      </c>
      <c r="T23" s="297">
        <v>0</v>
      </c>
      <c r="U23" s="150">
        <f t="shared" si="6"/>
        <v>2.125</v>
      </c>
      <c r="V23" s="300">
        <v>1.9</v>
      </c>
      <c r="W23" s="297">
        <v>0</v>
      </c>
      <c r="X23" s="297">
        <v>5</v>
      </c>
      <c r="Y23" s="297">
        <v>2.5</v>
      </c>
      <c r="Z23" s="150">
        <f t="shared" si="7"/>
        <v>2.35</v>
      </c>
      <c r="AA23" s="299">
        <v>4.4</v>
      </c>
      <c r="AB23" s="297">
        <v>4.9</v>
      </c>
      <c r="AC23" s="297">
        <v>2</v>
      </c>
      <c r="AD23" s="297">
        <v>4.4</v>
      </c>
      <c r="AE23" s="152">
        <f t="shared" si="8"/>
        <v>3.9250000000000003</v>
      </c>
      <c r="AF23" s="340">
        <v>4.8</v>
      </c>
      <c r="AG23" s="297">
        <v>5</v>
      </c>
      <c r="AH23" s="297">
        <v>5</v>
      </c>
      <c r="AI23" s="297">
        <v>5</v>
      </c>
      <c r="AJ23" s="298">
        <v>4.8</v>
      </c>
      <c r="AK23" s="150">
        <f t="shared" si="9"/>
        <v>4.92</v>
      </c>
      <c r="AL23" s="299">
        <v>1</v>
      </c>
      <c r="AM23" s="297">
        <v>1</v>
      </c>
      <c r="AN23" s="297">
        <v>0.7</v>
      </c>
      <c r="AO23" s="297">
        <v>0.4</v>
      </c>
      <c r="AP23" s="298">
        <v>0.8</v>
      </c>
      <c r="AQ23" s="155">
        <f t="shared" si="10"/>
        <v>0.78</v>
      </c>
      <c r="AR23" s="300">
        <v>1.7</v>
      </c>
      <c r="AS23" s="301">
        <v>1.5</v>
      </c>
      <c r="AT23" s="301">
        <v>4</v>
      </c>
      <c r="AU23" s="301">
        <v>4</v>
      </c>
      <c r="AV23" s="298">
        <v>4</v>
      </c>
      <c r="AW23" s="149">
        <f t="shared" si="11"/>
        <v>3.04</v>
      </c>
    </row>
    <row r="24" spans="2:49" s="294" customFormat="1" ht="15.75" thickBot="1">
      <c r="B24" s="303"/>
      <c r="C24" s="304" t="s">
        <v>129</v>
      </c>
      <c r="D24" s="305"/>
      <c r="E24" s="126">
        <f t="shared" si="0"/>
        <v>1.136875</v>
      </c>
      <c r="F24" s="126">
        <f t="shared" si="1"/>
        <v>0.9095000000000001</v>
      </c>
      <c r="G24" s="223"/>
      <c r="H24" s="127">
        <f t="shared" si="2"/>
        <v>0</v>
      </c>
      <c r="I24" s="361">
        <f t="shared" si="3"/>
        <v>0.9095000000000001</v>
      </c>
      <c r="J24" s="324"/>
      <c r="K24" s="340"/>
      <c r="L24" s="297"/>
      <c r="M24" s="331"/>
      <c r="N24" s="150">
        <f t="shared" si="4"/>
        <v>0</v>
      </c>
      <c r="O24" s="324">
        <v>4</v>
      </c>
      <c r="P24" s="150">
        <f t="shared" si="5"/>
        <v>4</v>
      </c>
      <c r="Q24" s="299"/>
      <c r="R24" s="297"/>
      <c r="S24" s="297"/>
      <c r="T24" s="297"/>
      <c r="U24" s="150">
        <f t="shared" si="6"/>
        <v>0</v>
      </c>
      <c r="V24" s="300"/>
      <c r="W24" s="297"/>
      <c r="X24" s="297"/>
      <c r="Y24" s="297"/>
      <c r="Z24" s="150">
        <f t="shared" si="7"/>
        <v>0</v>
      </c>
      <c r="AA24" s="299">
        <v>4.4</v>
      </c>
      <c r="AB24" s="297">
        <v>4.9</v>
      </c>
      <c r="AC24" s="297">
        <v>2</v>
      </c>
      <c r="AD24" s="297">
        <v>4.4</v>
      </c>
      <c r="AE24" s="152">
        <f t="shared" si="8"/>
        <v>3.9250000000000003</v>
      </c>
      <c r="AF24" s="340"/>
      <c r="AG24" s="297"/>
      <c r="AH24" s="297"/>
      <c r="AI24" s="297"/>
      <c r="AJ24" s="298"/>
      <c r="AK24" s="150">
        <f t="shared" si="9"/>
        <v>0</v>
      </c>
      <c r="AL24" s="299">
        <v>1</v>
      </c>
      <c r="AM24" s="297">
        <v>1</v>
      </c>
      <c r="AN24" s="297">
        <v>0.7</v>
      </c>
      <c r="AO24" s="297">
        <v>0.4</v>
      </c>
      <c r="AP24" s="298">
        <v>0.8</v>
      </c>
      <c r="AQ24" s="155">
        <f t="shared" si="10"/>
        <v>0.78</v>
      </c>
      <c r="AR24" s="300"/>
      <c r="AS24" s="301"/>
      <c r="AT24" s="301"/>
      <c r="AU24" s="301"/>
      <c r="AV24" s="302"/>
      <c r="AW24" s="149">
        <f t="shared" si="11"/>
        <v>0</v>
      </c>
    </row>
    <row r="25" spans="1:49" s="254" customFormat="1" ht="15.75" thickBot="1">
      <c r="A25" s="254" t="s">
        <v>209</v>
      </c>
      <c r="B25" s="255"/>
      <c r="C25" s="256" t="s">
        <v>107</v>
      </c>
      <c r="D25" s="257"/>
      <c r="E25" s="126">
        <f t="shared" si="0"/>
        <v>3.10375</v>
      </c>
      <c r="F25" s="126">
        <f t="shared" si="1"/>
        <v>2.483</v>
      </c>
      <c r="G25" s="223">
        <v>3.8</v>
      </c>
      <c r="H25" s="127">
        <f t="shared" si="2"/>
        <v>1.52</v>
      </c>
      <c r="I25" s="361">
        <f t="shared" si="3"/>
        <v>4.003</v>
      </c>
      <c r="J25" s="260"/>
      <c r="K25" s="261">
        <v>0</v>
      </c>
      <c r="L25" s="258">
        <v>4</v>
      </c>
      <c r="M25" s="330">
        <v>0</v>
      </c>
      <c r="N25" s="150">
        <f t="shared" si="4"/>
        <v>1.3333333333333333</v>
      </c>
      <c r="O25" s="260">
        <v>4</v>
      </c>
      <c r="P25" s="150">
        <f t="shared" si="5"/>
        <v>4</v>
      </c>
      <c r="Q25" s="262">
        <v>3</v>
      </c>
      <c r="R25" s="258">
        <v>3.8</v>
      </c>
      <c r="S25" s="258">
        <v>3</v>
      </c>
      <c r="T25" s="258">
        <v>4.8</v>
      </c>
      <c r="U25" s="150">
        <f t="shared" si="6"/>
        <v>3.65</v>
      </c>
      <c r="V25" s="321">
        <v>3</v>
      </c>
      <c r="W25" s="258">
        <v>1.6</v>
      </c>
      <c r="X25" s="258">
        <v>0</v>
      </c>
      <c r="Y25" s="258">
        <v>2</v>
      </c>
      <c r="Z25" s="150">
        <f t="shared" si="7"/>
        <v>1.65</v>
      </c>
      <c r="AA25" s="315">
        <v>4.2</v>
      </c>
      <c r="AB25" s="313">
        <v>4.5</v>
      </c>
      <c r="AC25" s="313">
        <v>4.5</v>
      </c>
      <c r="AD25" s="313">
        <v>4.7</v>
      </c>
      <c r="AE25" s="152">
        <f t="shared" si="8"/>
        <v>4.475</v>
      </c>
      <c r="AF25" s="261">
        <v>4</v>
      </c>
      <c r="AG25" s="258">
        <v>4.8</v>
      </c>
      <c r="AH25" s="258">
        <v>5</v>
      </c>
      <c r="AI25" s="258">
        <v>4.5</v>
      </c>
      <c r="AJ25" s="259">
        <v>4.2</v>
      </c>
      <c r="AK25" s="150">
        <f t="shared" si="9"/>
        <v>4.5</v>
      </c>
      <c r="AL25" s="262">
        <v>1</v>
      </c>
      <c r="AM25" s="258">
        <v>0.7</v>
      </c>
      <c r="AN25" s="258">
        <v>1</v>
      </c>
      <c r="AO25" s="258">
        <v>0.3</v>
      </c>
      <c r="AP25" s="259">
        <v>1</v>
      </c>
      <c r="AQ25" s="155">
        <f t="shared" si="10"/>
        <v>0.8</v>
      </c>
      <c r="AR25" s="321">
        <v>0</v>
      </c>
      <c r="AS25" s="263">
        <v>0.8</v>
      </c>
      <c r="AT25" s="263">
        <v>4</v>
      </c>
      <c r="AU25" s="263">
        <v>3.8</v>
      </c>
      <c r="AV25" s="264">
        <v>4</v>
      </c>
      <c r="AW25" s="149">
        <f t="shared" si="11"/>
        <v>2.5200000000000005</v>
      </c>
    </row>
    <row r="26" spans="2:49" ht="15.75" thickBot="1">
      <c r="B26" s="134"/>
      <c r="C26" s="111" t="s">
        <v>108</v>
      </c>
      <c r="D26" s="116"/>
      <c r="E26" s="126">
        <f t="shared" si="0"/>
        <v>0</v>
      </c>
      <c r="F26" s="126">
        <f t="shared" si="1"/>
        <v>0</v>
      </c>
      <c r="H26" s="127">
        <f t="shared" si="2"/>
        <v>0</v>
      </c>
      <c r="I26" s="361">
        <f t="shared" si="3"/>
        <v>0</v>
      </c>
      <c r="J26" s="136"/>
      <c r="K26" s="125"/>
      <c r="L26" s="126"/>
      <c r="M26" s="341"/>
      <c r="N26" s="150">
        <f t="shared" si="4"/>
        <v>0</v>
      </c>
      <c r="O26" s="136"/>
      <c r="P26" s="150">
        <f t="shared" si="5"/>
        <v>0</v>
      </c>
      <c r="Q26" s="128"/>
      <c r="R26" s="126"/>
      <c r="S26" s="126"/>
      <c r="T26" s="126"/>
      <c r="U26" s="150">
        <f t="shared" si="6"/>
        <v>0</v>
      </c>
      <c r="V26" s="358"/>
      <c r="W26" s="126"/>
      <c r="X26" s="126"/>
      <c r="Y26" s="126"/>
      <c r="Z26" s="150">
        <f t="shared" si="7"/>
        <v>0</v>
      </c>
      <c r="AA26" s="128"/>
      <c r="AB26" s="126"/>
      <c r="AC26" s="126"/>
      <c r="AD26" s="126"/>
      <c r="AE26" s="152">
        <f t="shared" si="8"/>
        <v>0</v>
      </c>
      <c r="AF26" s="125"/>
      <c r="AG26" s="126"/>
      <c r="AH26" s="126"/>
      <c r="AI26" s="126"/>
      <c r="AJ26" s="127"/>
      <c r="AK26" s="150">
        <f t="shared" si="9"/>
        <v>0</v>
      </c>
      <c r="AL26" s="128"/>
      <c r="AM26" s="126"/>
      <c r="AN26" s="157"/>
      <c r="AO26" s="126"/>
      <c r="AP26" s="127"/>
      <c r="AQ26" s="155">
        <f t="shared" si="10"/>
        <v>0</v>
      </c>
      <c r="AR26" s="128"/>
      <c r="AS26" s="126"/>
      <c r="AT26" s="126"/>
      <c r="AU26" s="120"/>
      <c r="AV26" s="122"/>
      <c r="AW26" s="149">
        <f t="shared" si="11"/>
        <v>0</v>
      </c>
    </row>
    <row r="27" spans="2:49" s="276" customFormat="1" ht="15.75" thickBot="1">
      <c r="B27" s="286"/>
      <c r="C27" s="278" t="s">
        <v>109</v>
      </c>
      <c r="D27" s="279"/>
      <c r="E27" s="126">
        <f t="shared" si="0"/>
        <v>3.5453124999999996</v>
      </c>
      <c r="F27" s="126">
        <f t="shared" si="1"/>
        <v>2.8362499999999997</v>
      </c>
      <c r="G27" s="223">
        <v>2.2</v>
      </c>
      <c r="H27" s="127">
        <f t="shared" si="2"/>
        <v>0.8800000000000001</v>
      </c>
      <c r="I27" s="361">
        <f t="shared" si="3"/>
        <v>3.7162499999999996</v>
      </c>
      <c r="J27" s="322"/>
      <c r="K27" s="336">
        <v>3.8</v>
      </c>
      <c r="L27" s="280">
        <v>3</v>
      </c>
      <c r="M27" s="327">
        <v>3.7</v>
      </c>
      <c r="N27" s="150">
        <f t="shared" si="4"/>
        <v>3.5</v>
      </c>
      <c r="O27" s="322">
        <v>3.5</v>
      </c>
      <c r="P27" s="150">
        <f t="shared" si="5"/>
        <v>3.5</v>
      </c>
      <c r="Q27" s="282">
        <v>4</v>
      </c>
      <c r="R27" s="280">
        <v>4.4</v>
      </c>
      <c r="S27" s="280">
        <v>4.3</v>
      </c>
      <c r="T27" s="280">
        <v>4</v>
      </c>
      <c r="U27" s="150">
        <f t="shared" si="6"/>
        <v>4.175000000000001</v>
      </c>
      <c r="V27" s="283">
        <v>4</v>
      </c>
      <c r="W27" s="280">
        <v>2.6</v>
      </c>
      <c r="X27" s="280">
        <v>4</v>
      </c>
      <c r="Y27" s="280">
        <v>2.5</v>
      </c>
      <c r="Z27" s="150">
        <f t="shared" si="7"/>
        <v>3.275</v>
      </c>
      <c r="AA27" s="282">
        <v>4.3</v>
      </c>
      <c r="AB27" s="280">
        <v>3.5</v>
      </c>
      <c r="AC27" s="280">
        <v>4.3</v>
      </c>
      <c r="AD27" s="280">
        <v>4.8</v>
      </c>
      <c r="AE27" s="152">
        <f t="shared" si="8"/>
        <v>4.225</v>
      </c>
      <c r="AF27" s="336">
        <v>4</v>
      </c>
      <c r="AG27" s="280">
        <v>5</v>
      </c>
      <c r="AH27" s="280">
        <v>5</v>
      </c>
      <c r="AI27" s="280">
        <v>5</v>
      </c>
      <c r="AJ27" s="281">
        <v>5</v>
      </c>
      <c r="AK27" s="150">
        <f t="shared" si="9"/>
        <v>4.8</v>
      </c>
      <c r="AL27" s="282">
        <v>1</v>
      </c>
      <c r="AM27" s="280">
        <v>0.9</v>
      </c>
      <c r="AN27" s="280">
        <v>1</v>
      </c>
      <c r="AO27" s="280">
        <v>0.6</v>
      </c>
      <c r="AP27" s="281">
        <v>0.5</v>
      </c>
      <c r="AQ27" s="155">
        <f t="shared" si="10"/>
        <v>0.8</v>
      </c>
      <c r="AR27" s="283">
        <v>4</v>
      </c>
      <c r="AS27" s="284">
        <v>1.1</v>
      </c>
      <c r="AT27" s="284">
        <v>2.4</v>
      </c>
      <c r="AU27" s="284"/>
      <c r="AV27" s="285"/>
      <c r="AW27" s="149">
        <f t="shared" si="11"/>
        <v>1.5</v>
      </c>
    </row>
    <row r="28" spans="1:49" s="205" customFormat="1" ht="15.75" thickBot="1">
      <c r="A28" s="193"/>
      <c r="B28" s="194"/>
      <c r="C28" s="195" t="s">
        <v>110</v>
      </c>
      <c r="D28" s="196"/>
      <c r="E28" s="126">
        <f t="shared" si="0"/>
        <v>3.877968749999999</v>
      </c>
      <c r="F28" s="126">
        <f t="shared" si="1"/>
        <v>3.1023749999999994</v>
      </c>
      <c r="G28" s="416">
        <v>2.4</v>
      </c>
      <c r="H28" s="127">
        <f t="shared" si="2"/>
        <v>0.96</v>
      </c>
      <c r="I28" s="361">
        <f t="shared" si="3"/>
        <v>4.062374999999999</v>
      </c>
      <c r="J28" s="199"/>
      <c r="K28" s="200">
        <v>3.7</v>
      </c>
      <c r="L28" s="197">
        <v>3.8</v>
      </c>
      <c r="M28" s="332">
        <v>3.5</v>
      </c>
      <c r="N28" s="150">
        <f t="shared" si="4"/>
        <v>3.6666666666666665</v>
      </c>
      <c r="O28" s="199">
        <v>3.7</v>
      </c>
      <c r="P28" s="150">
        <f t="shared" si="5"/>
        <v>3.7</v>
      </c>
      <c r="Q28" s="201">
        <v>3.8</v>
      </c>
      <c r="R28" s="197">
        <v>4.85</v>
      </c>
      <c r="S28" s="197">
        <v>4.3</v>
      </c>
      <c r="T28" s="197">
        <v>3.9</v>
      </c>
      <c r="U28" s="150">
        <f t="shared" si="6"/>
        <v>4.2124999999999995</v>
      </c>
      <c r="V28" s="309">
        <v>2.5</v>
      </c>
      <c r="W28" s="197">
        <v>2</v>
      </c>
      <c r="X28" s="197">
        <v>2.4</v>
      </c>
      <c r="Y28" s="197">
        <v>4.7</v>
      </c>
      <c r="Z28" s="150">
        <f t="shared" si="7"/>
        <v>2.9</v>
      </c>
      <c r="AA28" s="353">
        <v>4.4</v>
      </c>
      <c r="AB28" s="349">
        <v>4.5</v>
      </c>
      <c r="AC28" s="349">
        <v>4.5</v>
      </c>
      <c r="AD28" s="349">
        <v>4.5</v>
      </c>
      <c r="AE28" s="152">
        <f t="shared" si="8"/>
        <v>4.475</v>
      </c>
      <c r="AF28" s="200">
        <v>4.5</v>
      </c>
      <c r="AG28" s="197">
        <v>5</v>
      </c>
      <c r="AH28" s="197">
        <v>5</v>
      </c>
      <c r="AI28" s="197">
        <v>5</v>
      </c>
      <c r="AJ28" s="198">
        <v>0</v>
      </c>
      <c r="AK28" s="150">
        <f t="shared" si="9"/>
        <v>3.9</v>
      </c>
      <c r="AL28" s="252">
        <v>1</v>
      </c>
      <c r="AM28" s="248">
        <v>1</v>
      </c>
      <c r="AN28" s="248">
        <v>0.4</v>
      </c>
      <c r="AO28" s="248">
        <v>0.7</v>
      </c>
      <c r="AP28" s="249">
        <v>1</v>
      </c>
      <c r="AQ28" s="155">
        <f t="shared" si="10"/>
        <v>0.82</v>
      </c>
      <c r="AR28" s="310">
        <v>4</v>
      </c>
      <c r="AS28" s="202">
        <v>3.5</v>
      </c>
      <c r="AT28" s="202">
        <v>4</v>
      </c>
      <c r="AU28" s="202">
        <v>1</v>
      </c>
      <c r="AV28" s="203">
        <v>4</v>
      </c>
      <c r="AW28" s="149">
        <f t="shared" si="11"/>
        <v>3.3</v>
      </c>
    </row>
    <row r="29" spans="2:49" s="205" customFormat="1" ht="15.75" thickBot="1">
      <c r="B29" s="307"/>
      <c r="C29" s="195" t="s">
        <v>111</v>
      </c>
      <c r="D29" s="308"/>
      <c r="E29" s="126">
        <f t="shared" si="0"/>
        <v>3.940625</v>
      </c>
      <c r="F29" s="126">
        <f t="shared" si="1"/>
        <v>3.1525</v>
      </c>
      <c r="G29" s="223">
        <v>2.4</v>
      </c>
      <c r="H29" s="127">
        <f t="shared" si="2"/>
        <v>0.96</v>
      </c>
      <c r="I29" s="361">
        <f t="shared" si="3"/>
        <v>4.1125</v>
      </c>
      <c r="J29" s="250"/>
      <c r="K29" s="338">
        <v>3.7</v>
      </c>
      <c r="L29" s="248">
        <v>4.2</v>
      </c>
      <c r="M29" s="329">
        <v>4</v>
      </c>
      <c r="N29" s="150">
        <f t="shared" si="4"/>
        <v>3.9666666666666663</v>
      </c>
      <c r="O29" s="250">
        <v>3.7</v>
      </c>
      <c r="P29" s="150">
        <f t="shared" si="5"/>
        <v>3.7</v>
      </c>
      <c r="Q29" s="252">
        <v>3.3</v>
      </c>
      <c r="R29" s="248">
        <v>4.6</v>
      </c>
      <c r="S29" s="248">
        <v>3.3</v>
      </c>
      <c r="T29" s="248">
        <v>4.8</v>
      </c>
      <c r="U29" s="150">
        <f t="shared" si="6"/>
        <v>4</v>
      </c>
      <c r="V29" s="309">
        <v>2.8</v>
      </c>
      <c r="W29" s="248">
        <v>2.5</v>
      </c>
      <c r="X29" s="248">
        <v>4</v>
      </c>
      <c r="Y29" s="248">
        <v>2.5</v>
      </c>
      <c r="Z29" s="150">
        <f t="shared" si="7"/>
        <v>2.95</v>
      </c>
      <c r="AA29" s="353">
        <v>4.4</v>
      </c>
      <c r="AB29" s="349">
        <v>4.5</v>
      </c>
      <c r="AC29" s="349">
        <v>4.5</v>
      </c>
      <c r="AD29" s="349">
        <v>4.5</v>
      </c>
      <c r="AE29" s="152">
        <f t="shared" si="8"/>
        <v>4.475</v>
      </c>
      <c r="AF29" s="338">
        <v>4.2</v>
      </c>
      <c r="AG29" s="248">
        <v>4</v>
      </c>
      <c r="AH29" s="248">
        <v>4.5</v>
      </c>
      <c r="AI29" s="248">
        <v>5</v>
      </c>
      <c r="AJ29" s="249">
        <v>5</v>
      </c>
      <c r="AK29" s="150">
        <f t="shared" si="9"/>
        <v>4.54</v>
      </c>
      <c r="AL29" s="252">
        <v>1</v>
      </c>
      <c r="AM29" s="248">
        <v>1</v>
      </c>
      <c r="AN29" s="248">
        <v>0.4</v>
      </c>
      <c r="AO29" s="248">
        <v>0.7</v>
      </c>
      <c r="AP29" s="249">
        <v>1</v>
      </c>
      <c r="AQ29" s="155">
        <f t="shared" si="10"/>
        <v>0.82</v>
      </c>
      <c r="AR29" s="309">
        <v>4</v>
      </c>
      <c r="AS29" s="204">
        <v>3.5</v>
      </c>
      <c r="AT29" s="204">
        <v>4</v>
      </c>
      <c r="AU29" s="204">
        <v>1</v>
      </c>
      <c r="AV29" s="253">
        <v>4</v>
      </c>
      <c r="AW29" s="149">
        <f t="shared" si="11"/>
        <v>3.3</v>
      </c>
    </row>
    <row r="30" spans="2:49" s="276" customFormat="1" ht="15.75" thickBot="1">
      <c r="B30" s="277"/>
      <c r="C30" s="278" t="s">
        <v>112</v>
      </c>
      <c r="D30" s="279"/>
      <c r="E30" s="126">
        <f t="shared" si="0"/>
        <v>2.5649999999999995</v>
      </c>
      <c r="F30" s="126">
        <f t="shared" si="1"/>
        <v>2.0519999999999996</v>
      </c>
      <c r="G30" s="223">
        <v>2.6</v>
      </c>
      <c r="H30" s="127">
        <f t="shared" si="2"/>
        <v>1.04</v>
      </c>
      <c r="I30" s="361">
        <f t="shared" si="3"/>
        <v>3.0919999999999996</v>
      </c>
      <c r="J30" s="322"/>
      <c r="K30" s="336">
        <v>0</v>
      </c>
      <c r="L30" s="280">
        <v>0</v>
      </c>
      <c r="M30" s="327">
        <v>0</v>
      </c>
      <c r="N30" s="150">
        <f t="shared" si="4"/>
        <v>0</v>
      </c>
      <c r="O30" s="322">
        <v>3.5</v>
      </c>
      <c r="P30" s="150">
        <f t="shared" si="5"/>
        <v>3.5</v>
      </c>
      <c r="Q30" s="282">
        <v>3.7</v>
      </c>
      <c r="R30" s="280">
        <v>4.3</v>
      </c>
      <c r="S30" s="276">
        <v>3.7</v>
      </c>
      <c r="T30" s="280">
        <v>3.5</v>
      </c>
      <c r="U30" s="150">
        <f t="shared" si="6"/>
        <v>3.8</v>
      </c>
      <c r="V30" s="283">
        <v>2.2</v>
      </c>
      <c r="W30" s="280">
        <v>2</v>
      </c>
      <c r="X30" s="280">
        <v>2.5</v>
      </c>
      <c r="Y30" s="280"/>
      <c r="Z30" s="150">
        <f t="shared" si="7"/>
        <v>1.675</v>
      </c>
      <c r="AA30" s="282">
        <v>4.3</v>
      </c>
      <c r="AB30" s="280">
        <v>3.5</v>
      </c>
      <c r="AC30" s="280">
        <v>4.3</v>
      </c>
      <c r="AD30" s="280">
        <v>4.8</v>
      </c>
      <c r="AE30" s="152">
        <f t="shared" si="8"/>
        <v>4.225</v>
      </c>
      <c r="AF30" s="336">
        <v>5</v>
      </c>
      <c r="AG30" s="280">
        <v>4.7</v>
      </c>
      <c r="AH30" s="280">
        <v>5</v>
      </c>
      <c r="AI30" s="280">
        <v>5</v>
      </c>
      <c r="AJ30" s="281"/>
      <c r="AK30" s="150">
        <f t="shared" si="9"/>
        <v>3.94</v>
      </c>
      <c r="AL30" s="282">
        <v>1</v>
      </c>
      <c r="AM30" s="280">
        <v>0.9</v>
      </c>
      <c r="AN30" s="280">
        <v>0.6</v>
      </c>
      <c r="AO30" s="280">
        <v>1</v>
      </c>
      <c r="AP30" s="281">
        <v>0.5</v>
      </c>
      <c r="AQ30" s="155">
        <f t="shared" si="10"/>
        <v>0.8</v>
      </c>
      <c r="AR30" s="283">
        <v>4</v>
      </c>
      <c r="AS30" s="284">
        <v>1.1</v>
      </c>
      <c r="AT30" s="284">
        <v>2.4</v>
      </c>
      <c r="AU30" s="284">
        <v>0</v>
      </c>
      <c r="AV30" s="285">
        <v>0</v>
      </c>
      <c r="AW30" s="149">
        <f t="shared" si="11"/>
        <v>1.5</v>
      </c>
    </row>
    <row r="31" spans="2:49" s="254" customFormat="1" ht="15.75" thickBot="1">
      <c r="B31" s="319"/>
      <c r="C31" s="256" t="s">
        <v>113</v>
      </c>
      <c r="D31" s="320"/>
      <c r="E31" s="126">
        <f t="shared" si="0"/>
        <v>3.8343749999999996</v>
      </c>
      <c r="F31" s="126">
        <f t="shared" si="1"/>
        <v>3.0675</v>
      </c>
      <c r="G31" s="223">
        <v>1.9</v>
      </c>
      <c r="H31" s="127">
        <f t="shared" si="2"/>
        <v>0.76</v>
      </c>
      <c r="I31" s="361">
        <f t="shared" si="3"/>
        <v>3.8274999999999997</v>
      </c>
      <c r="J31" s="260"/>
      <c r="K31" s="261">
        <v>3.3</v>
      </c>
      <c r="L31" s="258">
        <v>3</v>
      </c>
      <c r="M31" s="330">
        <v>3.8</v>
      </c>
      <c r="N31" s="150">
        <f t="shared" si="4"/>
        <v>3.3666666666666667</v>
      </c>
      <c r="O31" s="260">
        <v>4</v>
      </c>
      <c r="P31" s="150">
        <f t="shared" si="5"/>
        <v>4</v>
      </c>
      <c r="Q31" s="262">
        <v>3.8</v>
      </c>
      <c r="R31" s="258">
        <v>4.8</v>
      </c>
      <c r="S31" s="258">
        <v>4</v>
      </c>
      <c r="T31" s="258">
        <v>3.8</v>
      </c>
      <c r="U31" s="150">
        <f t="shared" si="6"/>
        <v>4.1</v>
      </c>
      <c r="V31" s="321">
        <v>2.5</v>
      </c>
      <c r="W31" s="258">
        <v>2.6</v>
      </c>
      <c r="X31" s="258">
        <v>3.3</v>
      </c>
      <c r="Y31" s="258">
        <v>2</v>
      </c>
      <c r="Z31" s="150">
        <f t="shared" si="7"/>
        <v>2.6</v>
      </c>
      <c r="AA31" s="315">
        <v>4.2</v>
      </c>
      <c r="AB31" s="313">
        <v>4.5</v>
      </c>
      <c r="AC31" s="313">
        <v>4.5</v>
      </c>
      <c r="AD31" s="313">
        <v>4.7</v>
      </c>
      <c r="AE31" s="152">
        <f t="shared" si="8"/>
        <v>4.475</v>
      </c>
      <c r="AF31" s="261">
        <v>4.7</v>
      </c>
      <c r="AG31" s="258">
        <v>4.5</v>
      </c>
      <c r="AH31" s="258">
        <v>4</v>
      </c>
      <c r="AI31" s="258">
        <v>4</v>
      </c>
      <c r="AJ31" s="259">
        <v>5</v>
      </c>
      <c r="AK31" s="150">
        <f t="shared" si="9"/>
        <v>4.4399999999999995</v>
      </c>
      <c r="AL31" s="315">
        <v>1</v>
      </c>
      <c r="AM31" s="313">
        <v>0.7</v>
      </c>
      <c r="AN31" s="313">
        <v>1</v>
      </c>
      <c r="AO31" s="258">
        <v>0.3</v>
      </c>
      <c r="AP31" s="259">
        <v>1</v>
      </c>
      <c r="AQ31" s="155">
        <f t="shared" si="10"/>
        <v>0.8</v>
      </c>
      <c r="AR31" s="321">
        <v>4</v>
      </c>
      <c r="AS31" s="263">
        <v>0.8</v>
      </c>
      <c r="AT31" s="263">
        <v>4</v>
      </c>
      <c r="AU31" s="263">
        <v>3.8</v>
      </c>
      <c r="AV31" s="264">
        <v>4</v>
      </c>
      <c r="AW31" s="149">
        <f t="shared" si="11"/>
        <v>3.3200000000000003</v>
      </c>
    </row>
    <row r="32" spans="2:49" ht="15.75" thickBot="1">
      <c r="B32" s="171"/>
      <c r="C32" s="111" t="s">
        <v>114</v>
      </c>
      <c r="D32" s="172"/>
      <c r="E32" s="126">
        <f t="shared" si="0"/>
        <v>0</v>
      </c>
      <c r="F32" s="126">
        <f t="shared" si="1"/>
        <v>0</v>
      </c>
      <c r="G32" s="223"/>
      <c r="H32" s="127">
        <f t="shared" si="2"/>
        <v>0</v>
      </c>
      <c r="I32" s="361">
        <f t="shared" si="3"/>
        <v>0</v>
      </c>
      <c r="J32" s="136"/>
      <c r="K32" s="125"/>
      <c r="L32" s="126"/>
      <c r="M32" s="325"/>
      <c r="N32" s="150">
        <f t="shared" si="4"/>
        <v>0</v>
      </c>
      <c r="O32" s="136"/>
      <c r="P32" s="150">
        <f t="shared" si="5"/>
        <v>0</v>
      </c>
      <c r="Q32" s="128"/>
      <c r="R32" s="126"/>
      <c r="S32" s="126"/>
      <c r="T32" s="126"/>
      <c r="U32" s="150">
        <f t="shared" si="6"/>
        <v>0</v>
      </c>
      <c r="V32" s="358"/>
      <c r="W32" s="126"/>
      <c r="X32" s="126"/>
      <c r="Y32" s="126"/>
      <c r="Z32" s="150">
        <f t="shared" si="7"/>
        <v>0</v>
      </c>
      <c r="AA32" s="128"/>
      <c r="AB32" s="126"/>
      <c r="AC32" s="126"/>
      <c r="AD32" s="126"/>
      <c r="AE32" s="152">
        <f t="shared" si="8"/>
        <v>0</v>
      </c>
      <c r="AF32" s="125"/>
      <c r="AG32" s="126"/>
      <c r="AH32" s="126"/>
      <c r="AI32" s="126"/>
      <c r="AJ32" s="127"/>
      <c r="AK32" s="150">
        <f t="shared" si="9"/>
        <v>0</v>
      </c>
      <c r="AL32" s="128"/>
      <c r="AM32" s="126"/>
      <c r="AN32" s="126"/>
      <c r="AO32" s="126"/>
      <c r="AP32" s="127"/>
      <c r="AQ32" s="155">
        <f t="shared" si="10"/>
        <v>0</v>
      </c>
      <c r="AR32" s="121"/>
      <c r="AS32" s="120"/>
      <c r="AT32" s="120"/>
      <c r="AU32" s="120"/>
      <c r="AV32" s="122"/>
      <c r="AW32" s="149">
        <f t="shared" si="11"/>
        <v>0</v>
      </c>
    </row>
    <row r="33" spans="2:49" s="294" customFormat="1" ht="15.75" thickBot="1">
      <c r="B33" s="306"/>
      <c r="C33" s="304" t="s">
        <v>115</v>
      </c>
      <c r="D33" s="296"/>
      <c r="E33" s="126">
        <f t="shared" si="0"/>
        <v>3.6253124999999997</v>
      </c>
      <c r="F33" s="126">
        <f t="shared" si="1"/>
        <v>2.9002499999999998</v>
      </c>
      <c r="G33" s="223">
        <v>1.9</v>
      </c>
      <c r="H33" s="127">
        <f t="shared" si="2"/>
        <v>0.76</v>
      </c>
      <c r="I33" s="361">
        <f t="shared" si="3"/>
        <v>3.6602499999999996</v>
      </c>
      <c r="J33" s="324"/>
      <c r="K33" s="340">
        <v>2.9</v>
      </c>
      <c r="L33" s="297">
        <v>3.4</v>
      </c>
      <c r="M33" s="331">
        <v>3.2</v>
      </c>
      <c r="N33" s="150">
        <f t="shared" si="4"/>
        <v>3.1666666666666665</v>
      </c>
      <c r="O33" s="324">
        <v>4</v>
      </c>
      <c r="P33" s="150">
        <f t="shared" si="5"/>
        <v>4</v>
      </c>
      <c r="Q33" s="299">
        <v>3.5</v>
      </c>
      <c r="R33" s="297">
        <v>4</v>
      </c>
      <c r="S33" s="297">
        <v>4</v>
      </c>
      <c r="T33" s="297">
        <v>4</v>
      </c>
      <c r="U33" s="150">
        <f t="shared" si="6"/>
        <v>3.875</v>
      </c>
      <c r="V33" s="300">
        <v>1</v>
      </c>
      <c r="W33" s="297">
        <v>2.5</v>
      </c>
      <c r="X33" s="297">
        <v>1.8</v>
      </c>
      <c r="Y33" s="297">
        <v>4.2</v>
      </c>
      <c r="Z33" s="150">
        <f t="shared" si="7"/>
        <v>2.375</v>
      </c>
      <c r="AA33" s="299">
        <v>4.4</v>
      </c>
      <c r="AB33" s="297">
        <v>4.9</v>
      </c>
      <c r="AC33" s="297">
        <v>2</v>
      </c>
      <c r="AD33" s="297">
        <v>4.4</v>
      </c>
      <c r="AE33" s="152">
        <f t="shared" si="8"/>
        <v>3.9250000000000003</v>
      </c>
      <c r="AF33" s="340">
        <v>5</v>
      </c>
      <c r="AG33" s="297">
        <v>4.6</v>
      </c>
      <c r="AH33" s="297">
        <v>5</v>
      </c>
      <c r="AI33" s="297">
        <v>5</v>
      </c>
      <c r="AJ33" s="298">
        <v>4.5</v>
      </c>
      <c r="AK33" s="150">
        <f t="shared" si="9"/>
        <v>4.82</v>
      </c>
      <c r="AL33" s="299">
        <v>1</v>
      </c>
      <c r="AM33" s="297">
        <v>1</v>
      </c>
      <c r="AN33" s="297">
        <v>0.7</v>
      </c>
      <c r="AO33" s="297">
        <v>0.4</v>
      </c>
      <c r="AP33" s="298">
        <v>0.8</v>
      </c>
      <c r="AQ33" s="155">
        <f t="shared" si="10"/>
        <v>0.78</v>
      </c>
      <c r="AR33" s="300">
        <v>1.7</v>
      </c>
      <c r="AS33" s="301">
        <v>1.5</v>
      </c>
      <c r="AT33" s="301">
        <v>4</v>
      </c>
      <c r="AU33" s="301">
        <v>4</v>
      </c>
      <c r="AV33" s="302">
        <v>4</v>
      </c>
      <c r="AW33" s="149">
        <f t="shared" si="11"/>
        <v>3.04</v>
      </c>
    </row>
    <row r="34" spans="2:49" s="205" customFormat="1" ht="15.75" thickBot="1">
      <c r="B34" s="245"/>
      <c r="C34" s="195" t="s">
        <v>116</v>
      </c>
      <c r="D34" s="247"/>
      <c r="E34" s="126">
        <f t="shared" si="0"/>
        <v>3.69515625</v>
      </c>
      <c r="F34" s="126">
        <f t="shared" si="1"/>
        <v>2.956125</v>
      </c>
      <c r="G34" s="223">
        <v>2</v>
      </c>
      <c r="H34" s="127">
        <f t="shared" si="2"/>
        <v>0.8</v>
      </c>
      <c r="I34" s="361">
        <f t="shared" si="3"/>
        <v>3.756125</v>
      </c>
      <c r="J34" s="250"/>
      <c r="K34" s="338">
        <v>3.7</v>
      </c>
      <c r="L34" s="248">
        <v>3.5</v>
      </c>
      <c r="M34" s="329">
        <v>4</v>
      </c>
      <c r="N34" s="150">
        <f t="shared" si="4"/>
        <v>3.733333333333333</v>
      </c>
      <c r="O34" s="250">
        <v>3.7</v>
      </c>
      <c r="P34" s="150">
        <f t="shared" si="5"/>
        <v>3.7</v>
      </c>
      <c r="Q34" s="252">
        <v>3.5</v>
      </c>
      <c r="R34" s="248">
        <v>4</v>
      </c>
      <c r="S34" s="248">
        <v>4</v>
      </c>
      <c r="T34" s="248">
        <v>4.85</v>
      </c>
      <c r="U34" s="150">
        <f t="shared" si="6"/>
        <v>4.0875</v>
      </c>
      <c r="V34" s="309">
        <v>0.5</v>
      </c>
      <c r="W34" s="248">
        <v>1</v>
      </c>
      <c r="X34" s="248">
        <v>4.2</v>
      </c>
      <c r="Y34" s="248">
        <v>3</v>
      </c>
      <c r="Z34" s="150">
        <f t="shared" si="7"/>
        <v>2.175</v>
      </c>
      <c r="AA34" s="353">
        <v>4.4</v>
      </c>
      <c r="AB34" s="349">
        <v>4.5</v>
      </c>
      <c r="AC34" s="349">
        <v>4.5</v>
      </c>
      <c r="AD34" s="349">
        <v>4.5</v>
      </c>
      <c r="AE34" s="152">
        <f t="shared" si="8"/>
        <v>4.475</v>
      </c>
      <c r="AF34" s="338">
        <v>4</v>
      </c>
      <c r="AG34" s="248">
        <v>3.5</v>
      </c>
      <c r="AH34" s="248">
        <v>5</v>
      </c>
      <c r="AI34" s="248">
        <v>3</v>
      </c>
      <c r="AJ34" s="249">
        <v>5</v>
      </c>
      <c r="AK34" s="150">
        <f t="shared" si="9"/>
        <v>4.1</v>
      </c>
      <c r="AL34" s="252">
        <v>1</v>
      </c>
      <c r="AM34" s="248">
        <v>1</v>
      </c>
      <c r="AN34" s="248">
        <v>0.4</v>
      </c>
      <c r="AO34" s="248">
        <v>0.7</v>
      </c>
      <c r="AP34" s="249">
        <v>1</v>
      </c>
      <c r="AQ34" s="155">
        <f t="shared" si="10"/>
        <v>0.82</v>
      </c>
      <c r="AR34" s="309">
        <v>4</v>
      </c>
      <c r="AS34" s="204">
        <v>1</v>
      </c>
      <c r="AT34" s="204">
        <v>4</v>
      </c>
      <c r="AU34" s="204">
        <v>4</v>
      </c>
      <c r="AV34" s="253">
        <v>1</v>
      </c>
      <c r="AW34" s="149">
        <f t="shared" si="11"/>
        <v>2.8</v>
      </c>
    </row>
    <row r="35" spans="2:49" ht="15.75" thickBot="1">
      <c r="B35" s="171"/>
      <c r="C35" s="111" t="s">
        <v>117</v>
      </c>
      <c r="D35" s="172"/>
      <c r="E35" s="126">
        <f t="shared" si="0"/>
        <v>0</v>
      </c>
      <c r="F35" s="126">
        <f t="shared" si="1"/>
        <v>0</v>
      </c>
      <c r="G35" s="223"/>
      <c r="H35" s="127">
        <f t="shared" si="2"/>
        <v>0</v>
      </c>
      <c r="I35" s="361">
        <f t="shared" si="3"/>
        <v>0</v>
      </c>
      <c r="J35" s="136"/>
      <c r="K35" s="125"/>
      <c r="L35" s="126"/>
      <c r="M35" s="325"/>
      <c r="N35" s="150">
        <f t="shared" si="4"/>
        <v>0</v>
      </c>
      <c r="O35" s="136"/>
      <c r="P35" s="150">
        <f t="shared" si="5"/>
        <v>0</v>
      </c>
      <c r="Q35" s="128"/>
      <c r="R35" s="126"/>
      <c r="S35" s="126"/>
      <c r="T35" s="126"/>
      <c r="U35" s="150">
        <f t="shared" si="6"/>
        <v>0</v>
      </c>
      <c r="V35" s="358"/>
      <c r="W35" s="126"/>
      <c r="X35" s="126"/>
      <c r="Y35" s="126"/>
      <c r="Z35" s="150">
        <f t="shared" si="7"/>
        <v>0</v>
      </c>
      <c r="AA35" s="128"/>
      <c r="AB35" s="126"/>
      <c r="AC35" s="126"/>
      <c r="AD35" s="126"/>
      <c r="AE35" s="152">
        <f t="shared" si="8"/>
        <v>0</v>
      </c>
      <c r="AF35" s="125"/>
      <c r="AG35" s="126"/>
      <c r="AH35" s="126"/>
      <c r="AI35" s="126"/>
      <c r="AJ35" s="127"/>
      <c r="AK35" s="150">
        <f t="shared" si="9"/>
        <v>0</v>
      </c>
      <c r="AL35" s="128"/>
      <c r="AM35" s="126"/>
      <c r="AN35" s="126"/>
      <c r="AO35" s="126"/>
      <c r="AP35" s="127"/>
      <c r="AQ35" s="155">
        <f t="shared" si="10"/>
        <v>0</v>
      </c>
      <c r="AR35" s="121"/>
      <c r="AS35" s="120"/>
      <c r="AT35" s="120"/>
      <c r="AU35" s="120"/>
      <c r="AV35" s="122"/>
      <c r="AW35" s="149">
        <f t="shared" si="11"/>
        <v>0</v>
      </c>
    </row>
    <row r="36" spans="2:49" ht="15.75" thickBot="1">
      <c r="B36" s="171"/>
      <c r="C36" s="111" t="s">
        <v>118</v>
      </c>
      <c r="D36" s="172"/>
      <c r="E36" s="126">
        <f t="shared" si="0"/>
        <v>0</v>
      </c>
      <c r="F36" s="126">
        <f t="shared" si="1"/>
        <v>0</v>
      </c>
      <c r="H36" s="127">
        <f t="shared" si="2"/>
        <v>0</v>
      </c>
      <c r="I36" s="361">
        <f t="shared" si="3"/>
        <v>0</v>
      </c>
      <c r="J36" s="136"/>
      <c r="K36" s="125"/>
      <c r="L36" s="126"/>
      <c r="M36" s="341"/>
      <c r="N36" s="150">
        <f t="shared" si="4"/>
        <v>0</v>
      </c>
      <c r="O36" s="136"/>
      <c r="P36" s="150">
        <f t="shared" si="5"/>
        <v>0</v>
      </c>
      <c r="Q36" s="128"/>
      <c r="R36" s="126"/>
      <c r="S36" s="126"/>
      <c r="T36" s="126"/>
      <c r="U36" s="150">
        <f t="shared" si="6"/>
        <v>0</v>
      </c>
      <c r="V36" s="358"/>
      <c r="W36" s="126"/>
      <c r="X36" s="126"/>
      <c r="Y36" s="126"/>
      <c r="Z36" s="150">
        <f t="shared" si="7"/>
        <v>0</v>
      </c>
      <c r="AA36" s="128"/>
      <c r="AB36" s="126"/>
      <c r="AC36" s="126"/>
      <c r="AD36" s="126"/>
      <c r="AE36" s="152">
        <f t="shared" si="8"/>
        <v>0</v>
      </c>
      <c r="AF36" s="125"/>
      <c r="AG36" s="126"/>
      <c r="AH36" s="126"/>
      <c r="AI36" s="126"/>
      <c r="AJ36" s="127"/>
      <c r="AK36" s="150">
        <f t="shared" si="9"/>
        <v>0</v>
      </c>
      <c r="AL36" s="128"/>
      <c r="AM36" s="126"/>
      <c r="AN36" s="126"/>
      <c r="AO36" s="126"/>
      <c r="AP36" s="127"/>
      <c r="AQ36" s="155">
        <f t="shared" si="10"/>
        <v>0</v>
      </c>
      <c r="AR36" s="128"/>
      <c r="AS36" s="126"/>
      <c r="AT36" s="126"/>
      <c r="AU36" s="120"/>
      <c r="AV36" s="122"/>
      <c r="AW36" s="149">
        <f t="shared" si="11"/>
        <v>0</v>
      </c>
    </row>
    <row r="37" spans="2:49" s="254" customFormat="1" ht="15.75" thickBot="1">
      <c r="B37" s="319"/>
      <c r="C37" s="256" t="s">
        <v>119</v>
      </c>
      <c r="D37" s="320"/>
      <c r="E37" s="126">
        <f t="shared" si="0"/>
        <v>3.5503125</v>
      </c>
      <c r="F37" s="126">
        <f t="shared" si="1"/>
        <v>2.84025</v>
      </c>
      <c r="G37" s="145">
        <v>2.2</v>
      </c>
      <c r="H37" s="127">
        <f t="shared" si="2"/>
        <v>0.8800000000000001</v>
      </c>
      <c r="I37" s="361">
        <f t="shared" si="3"/>
        <v>3.72025</v>
      </c>
      <c r="J37" s="260"/>
      <c r="K37" s="261">
        <v>0</v>
      </c>
      <c r="L37" s="258">
        <v>0</v>
      </c>
      <c r="M37" s="342">
        <v>3.8</v>
      </c>
      <c r="N37" s="150">
        <f t="shared" si="4"/>
        <v>1.2666666666666666</v>
      </c>
      <c r="O37" s="260">
        <v>4</v>
      </c>
      <c r="P37" s="150">
        <f t="shared" si="5"/>
        <v>4</v>
      </c>
      <c r="Q37" s="262">
        <v>4.1</v>
      </c>
      <c r="R37" s="258">
        <v>4.3</v>
      </c>
      <c r="S37" s="258">
        <v>3.9</v>
      </c>
      <c r="T37" s="258">
        <v>3.8</v>
      </c>
      <c r="U37" s="150">
        <f t="shared" si="6"/>
        <v>4.025</v>
      </c>
      <c r="V37" s="321">
        <v>3.3</v>
      </c>
      <c r="W37" s="258">
        <v>4</v>
      </c>
      <c r="X37" s="258">
        <v>3</v>
      </c>
      <c r="Y37" s="258">
        <v>3</v>
      </c>
      <c r="Z37" s="150">
        <f t="shared" si="7"/>
        <v>3.325</v>
      </c>
      <c r="AA37" s="315">
        <v>4.2</v>
      </c>
      <c r="AB37" s="313">
        <v>4.5</v>
      </c>
      <c r="AC37" s="313">
        <v>4.5</v>
      </c>
      <c r="AD37" s="313">
        <v>4.7</v>
      </c>
      <c r="AE37" s="152">
        <f t="shared" si="8"/>
        <v>4.475</v>
      </c>
      <c r="AF37" s="261">
        <v>4.85</v>
      </c>
      <c r="AG37" s="258">
        <v>5</v>
      </c>
      <c r="AH37" s="258">
        <v>5</v>
      </c>
      <c r="AI37" s="258">
        <v>5</v>
      </c>
      <c r="AJ37" s="259">
        <v>5</v>
      </c>
      <c r="AK37" s="150">
        <f t="shared" si="9"/>
        <v>4.970000000000001</v>
      </c>
      <c r="AL37" s="262">
        <v>0.3</v>
      </c>
      <c r="AM37" s="258">
        <v>1</v>
      </c>
      <c r="AN37" s="258">
        <v>0.7</v>
      </c>
      <c r="AO37" s="258">
        <v>1</v>
      </c>
      <c r="AP37" s="259">
        <v>1</v>
      </c>
      <c r="AQ37" s="155">
        <f t="shared" si="10"/>
        <v>0.8</v>
      </c>
      <c r="AR37" s="262">
        <v>4</v>
      </c>
      <c r="AS37" s="258">
        <v>0.8</v>
      </c>
      <c r="AT37" s="258">
        <v>4</v>
      </c>
      <c r="AU37" s="263">
        <v>3.8</v>
      </c>
      <c r="AV37" s="264">
        <v>4</v>
      </c>
      <c r="AW37" s="149">
        <f t="shared" si="11"/>
        <v>3.3200000000000003</v>
      </c>
    </row>
    <row r="38" spans="2:49" s="276" customFormat="1" ht="15.75" thickBot="1">
      <c r="B38" s="287"/>
      <c r="C38" s="278" t="s">
        <v>120</v>
      </c>
      <c r="D38" s="288"/>
      <c r="E38" s="126">
        <f t="shared" si="0"/>
        <v>3.9149999999999996</v>
      </c>
      <c r="F38" s="126">
        <f t="shared" si="1"/>
        <v>3.1319999999999997</v>
      </c>
      <c r="G38" s="223">
        <v>2.5</v>
      </c>
      <c r="H38" s="127">
        <f t="shared" si="2"/>
        <v>1</v>
      </c>
      <c r="I38" s="361">
        <f t="shared" si="3"/>
        <v>4.132</v>
      </c>
      <c r="J38" s="322"/>
      <c r="K38" s="336">
        <v>4.5</v>
      </c>
      <c r="L38" s="280">
        <v>3.3</v>
      </c>
      <c r="M38" s="327">
        <v>3.4</v>
      </c>
      <c r="N38" s="150">
        <f t="shared" si="4"/>
        <v>3.733333333333333</v>
      </c>
      <c r="O38" s="322">
        <v>3.5</v>
      </c>
      <c r="P38" s="150">
        <f t="shared" si="5"/>
        <v>3.5</v>
      </c>
      <c r="Q38" s="282">
        <v>4</v>
      </c>
      <c r="R38" s="280">
        <v>4.6</v>
      </c>
      <c r="S38" s="280">
        <v>4.8</v>
      </c>
      <c r="T38" s="280">
        <v>4.8</v>
      </c>
      <c r="U38" s="150">
        <f t="shared" si="6"/>
        <v>4.55</v>
      </c>
      <c r="V38" s="283">
        <v>2.6</v>
      </c>
      <c r="W38" s="280">
        <v>2.5</v>
      </c>
      <c r="X38" s="280">
        <v>3.2</v>
      </c>
      <c r="Y38" s="280">
        <v>2.5</v>
      </c>
      <c r="Z38" s="150">
        <f t="shared" si="7"/>
        <v>2.6999999999999997</v>
      </c>
      <c r="AA38" s="282">
        <v>4.3</v>
      </c>
      <c r="AB38" s="280">
        <v>3.5</v>
      </c>
      <c r="AC38" s="280">
        <v>4.3</v>
      </c>
      <c r="AD38" s="280">
        <v>4.8</v>
      </c>
      <c r="AE38" s="152">
        <f t="shared" si="8"/>
        <v>4.225</v>
      </c>
      <c r="AF38" s="336">
        <v>4.5</v>
      </c>
      <c r="AG38" s="280">
        <v>4</v>
      </c>
      <c r="AH38" s="280">
        <v>5</v>
      </c>
      <c r="AI38" s="280">
        <v>5</v>
      </c>
      <c r="AJ38" s="281">
        <v>5</v>
      </c>
      <c r="AK38" s="150">
        <f t="shared" si="9"/>
        <v>4.7</v>
      </c>
      <c r="AL38" s="282">
        <v>1</v>
      </c>
      <c r="AM38" s="280">
        <v>0.9</v>
      </c>
      <c r="AN38" s="280">
        <v>0.6</v>
      </c>
      <c r="AO38" s="280">
        <v>1</v>
      </c>
      <c r="AP38" s="281">
        <v>0.5</v>
      </c>
      <c r="AQ38" s="155">
        <f t="shared" si="10"/>
        <v>0.8</v>
      </c>
      <c r="AR38" s="283">
        <v>4</v>
      </c>
      <c r="AS38" s="284">
        <v>4</v>
      </c>
      <c r="AT38" s="284">
        <v>2</v>
      </c>
      <c r="AU38" s="284">
        <v>2.4</v>
      </c>
      <c r="AV38" s="285">
        <v>4</v>
      </c>
      <c r="AW38" s="149">
        <f t="shared" si="11"/>
        <v>3.28</v>
      </c>
    </row>
    <row r="39" spans="2:49" ht="15.75" thickBot="1">
      <c r="B39" s="171"/>
      <c r="C39" s="111" t="s">
        <v>123</v>
      </c>
      <c r="D39" s="172"/>
      <c r="E39" s="126">
        <f t="shared" si="0"/>
        <v>0</v>
      </c>
      <c r="F39" s="126">
        <f t="shared" si="1"/>
        <v>0</v>
      </c>
      <c r="G39" s="223"/>
      <c r="H39" s="127">
        <f t="shared" si="2"/>
        <v>0</v>
      </c>
      <c r="I39" s="361">
        <f t="shared" si="3"/>
        <v>0</v>
      </c>
      <c r="J39" s="136"/>
      <c r="K39" s="125"/>
      <c r="L39" s="126"/>
      <c r="M39" s="325"/>
      <c r="N39" s="150">
        <f t="shared" si="4"/>
        <v>0</v>
      </c>
      <c r="O39" s="136"/>
      <c r="P39" s="150">
        <f t="shared" si="5"/>
        <v>0</v>
      </c>
      <c r="Q39" s="128"/>
      <c r="R39" s="126"/>
      <c r="S39" s="126"/>
      <c r="T39" s="126"/>
      <c r="U39" s="150">
        <f t="shared" si="6"/>
        <v>0</v>
      </c>
      <c r="V39" s="128"/>
      <c r="W39" s="126"/>
      <c r="X39" s="126"/>
      <c r="Y39" s="126"/>
      <c r="Z39" s="150">
        <f t="shared" si="7"/>
        <v>0</v>
      </c>
      <c r="AA39" s="128"/>
      <c r="AB39" s="126"/>
      <c r="AC39" s="126"/>
      <c r="AD39" s="126"/>
      <c r="AE39" s="152">
        <f t="shared" si="8"/>
        <v>0</v>
      </c>
      <c r="AF39" s="125"/>
      <c r="AG39" s="126"/>
      <c r="AH39" s="126"/>
      <c r="AI39" s="126"/>
      <c r="AJ39" s="127"/>
      <c r="AK39" s="150">
        <f t="shared" si="9"/>
        <v>0</v>
      </c>
      <c r="AL39" s="128"/>
      <c r="AM39" s="126"/>
      <c r="AN39" s="126"/>
      <c r="AO39" s="126"/>
      <c r="AP39" s="127"/>
      <c r="AQ39" s="155">
        <f t="shared" si="10"/>
        <v>0</v>
      </c>
      <c r="AR39" s="121"/>
      <c r="AS39" s="120"/>
      <c r="AT39" s="120"/>
      <c r="AU39" s="120"/>
      <c r="AV39" s="122"/>
      <c r="AW39" s="149">
        <f t="shared" si="11"/>
        <v>0</v>
      </c>
    </row>
    <row r="40" spans="2:49" s="180" customFormat="1" ht="15.75" thickBot="1">
      <c r="B40" s="289"/>
      <c r="C40" s="182" t="s">
        <v>124</v>
      </c>
      <c r="D40" s="290"/>
      <c r="E40" s="126">
        <f t="shared" si="0"/>
        <v>3.7246875</v>
      </c>
      <c r="F40" s="126">
        <f t="shared" si="1"/>
        <v>2.97975</v>
      </c>
      <c r="G40" s="223">
        <v>1.9</v>
      </c>
      <c r="H40" s="127">
        <f t="shared" si="2"/>
        <v>0.76</v>
      </c>
      <c r="I40" s="361">
        <f t="shared" si="3"/>
        <v>3.73975</v>
      </c>
      <c r="J40" s="186"/>
      <c r="K40" s="187">
        <v>2.5</v>
      </c>
      <c r="L40" s="184">
        <v>3.4</v>
      </c>
      <c r="M40" s="326">
        <v>3.7</v>
      </c>
      <c r="N40" s="150">
        <f t="shared" si="4"/>
        <v>3.1999999999999997</v>
      </c>
      <c r="O40" s="186">
        <v>4.5</v>
      </c>
      <c r="P40" s="150">
        <f t="shared" si="5"/>
        <v>4.5</v>
      </c>
      <c r="Q40" s="188">
        <v>3.7</v>
      </c>
      <c r="R40" s="184">
        <v>3.5</v>
      </c>
      <c r="S40" s="291">
        <v>4.7</v>
      </c>
      <c r="T40" s="184">
        <v>4.2</v>
      </c>
      <c r="U40" s="150">
        <f t="shared" si="6"/>
        <v>4.025</v>
      </c>
      <c r="V40" s="188">
        <v>3.5</v>
      </c>
      <c r="W40" s="184">
        <v>4.5</v>
      </c>
      <c r="X40" s="184">
        <v>4.6</v>
      </c>
      <c r="Y40" s="184">
        <v>2</v>
      </c>
      <c r="Z40" s="150">
        <f t="shared" si="7"/>
        <v>3.65</v>
      </c>
      <c r="AA40" s="188">
        <v>4.4</v>
      </c>
      <c r="AB40" s="184">
        <v>5</v>
      </c>
      <c r="AC40" s="184">
        <v>2.5</v>
      </c>
      <c r="AD40" s="184">
        <v>3.9</v>
      </c>
      <c r="AE40" s="152">
        <f t="shared" si="8"/>
        <v>3.95</v>
      </c>
      <c r="AF40" s="187">
        <v>3.2</v>
      </c>
      <c r="AG40" s="184">
        <v>5</v>
      </c>
      <c r="AH40" s="184">
        <v>4.5</v>
      </c>
      <c r="AI40" s="184">
        <v>5</v>
      </c>
      <c r="AJ40" s="185">
        <v>5</v>
      </c>
      <c r="AK40" s="150">
        <f t="shared" si="9"/>
        <v>4.54</v>
      </c>
      <c r="AL40" s="188">
        <v>1</v>
      </c>
      <c r="AM40" s="184">
        <v>0.7</v>
      </c>
      <c r="AN40" s="184">
        <v>0.5</v>
      </c>
      <c r="AO40" s="184">
        <v>0.7</v>
      </c>
      <c r="AP40" s="185">
        <v>0.4</v>
      </c>
      <c r="AQ40" s="155">
        <f t="shared" si="10"/>
        <v>0.6599999999999999</v>
      </c>
      <c r="AR40" s="292">
        <v>4</v>
      </c>
      <c r="AS40" s="189"/>
      <c r="AT40" s="189">
        <v>4</v>
      </c>
      <c r="AU40" s="189"/>
      <c r="AV40" s="190">
        <v>4</v>
      </c>
      <c r="AW40" s="149">
        <f t="shared" si="11"/>
        <v>2.4</v>
      </c>
    </row>
    <row r="41" spans="2:49" ht="15.75" thickBot="1">
      <c r="B41" s="171"/>
      <c r="C41" s="111" t="s">
        <v>125</v>
      </c>
      <c r="D41" s="172"/>
      <c r="E41" s="126">
        <f t="shared" si="0"/>
        <v>0</v>
      </c>
      <c r="F41" s="126">
        <f t="shared" si="1"/>
        <v>0</v>
      </c>
      <c r="G41" s="223"/>
      <c r="H41" s="127">
        <f t="shared" si="2"/>
        <v>0</v>
      </c>
      <c r="I41" s="361">
        <f t="shared" si="3"/>
        <v>0</v>
      </c>
      <c r="J41" s="136"/>
      <c r="K41" s="125"/>
      <c r="L41" s="126"/>
      <c r="M41" s="325"/>
      <c r="N41" s="150">
        <f t="shared" si="4"/>
        <v>0</v>
      </c>
      <c r="O41" s="136"/>
      <c r="P41" s="150">
        <f t="shared" si="5"/>
        <v>0</v>
      </c>
      <c r="Q41" s="128"/>
      <c r="R41" s="126"/>
      <c r="S41" s="126"/>
      <c r="T41" s="126"/>
      <c r="U41" s="150">
        <f t="shared" si="6"/>
        <v>0</v>
      </c>
      <c r="V41" s="128"/>
      <c r="W41" s="126"/>
      <c r="X41" s="126"/>
      <c r="Y41" s="126"/>
      <c r="Z41" s="150">
        <f t="shared" si="7"/>
        <v>0</v>
      </c>
      <c r="AA41" s="128"/>
      <c r="AB41" s="126"/>
      <c r="AC41" s="126"/>
      <c r="AD41" s="126"/>
      <c r="AE41" s="152">
        <f t="shared" si="8"/>
        <v>0</v>
      </c>
      <c r="AF41" s="125"/>
      <c r="AG41" s="126"/>
      <c r="AH41" s="126"/>
      <c r="AI41" s="126"/>
      <c r="AJ41" s="127"/>
      <c r="AK41" s="150">
        <f t="shared" si="9"/>
        <v>0</v>
      </c>
      <c r="AL41" s="128"/>
      <c r="AM41" s="126"/>
      <c r="AN41" s="126"/>
      <c r="AO41" s="126"/>
      <c r="AP41" s="127"/>
      <c r="AQ41" s="155">
        <f t="shared" si="10"/>
        <v>0</v>
      </c>
      <c r="AR41" s="121"/>
      <c r="AS41" s="120"/>
      <c r="AT41" s="120"/>
      <c r="AU41" s="120"/>
      <c r="AV41" s="122"/>
      <c r="AW41" s="149">
        <f t="shared" si="11"/>
        <v>0</v>
      </c>
    </row>
    <row r="42" spans="2:49" s="294" customFormat="1" ht="15.75" thickBot="1">
      <c r="B42" s="306"/>
      <c r="C42" s="304" t="s">
        <v>126</v>
      </c>
      <c r="D42" s="296"/>
      <c r="E42" s="126">
        <f t="shared" si="0"/>
        <v>3.4159375</v>
      </c>
      <c r="F42" s="126">
        <f t="shared" si="1"/>
        <v>2.7327500000000002</v>
      </c>
      <c r="G42" s="223">
        <v>1.9</v>
      </c>
      <c r="H42" s="127">
        <f t="shared" si="2"/>
        <v>0.76</v>
      </c>
      <c r="I42" s="361">
        <f t="shared" si="3"/>
        <v>3.49275</v>
      </c>
      <c r="J42" s="324"/>
      <c r="K42" s="340">
        <v>2.5</v>
      </c>
      <c r="L42" s="297">
        <v>3</v>
      </c>
      <c r="M42" s="331">
        <v>3.4</v>
      </c>
      <c r="N42" s="150">
        <f t="shared" si="4"/>
        <v>2.966666666666667</v>
      </c>
      <c r="O42" s="324">
        <v>4</v>
      </c>
      <c r="P42" s="150">
        <f t="shared" si="5"/>
        <v>4</v>
      </c>
      <c r="Q42" s="299">
        <v>2.5</v>
      </c>
      <c r="R42" s="297">
        <v>2.5</v>
      </c>
      <c r="S42" s="297">
        <v>3.7</v>
      </c>
      <c r="T42" s="297">
        <v>3.8</v>
      </c>
      <c r="U42" s="150">
        <f t="shared" si="6"/>
        <v>3.125</v>
      </c>
      <c r="V42" s="299">
        <v>2.5</v>
      </c>
      <c r="W42" s="297">
        <v>2</v>
      </c>
      <c r="X42" s="297">
        <v>5</v>
      </c>
      <c r="Y42" s="297"/>
      <c r="Z42" s="150">
        <f t="shared" si="7"/>
        <v>2.375</v>
      </c>
      <c r="AA42" s="299">
        <v>4.4</v>
      </c>
      <c r="AB42" s="297">
        <v>4.9</v>
      </c>
      <c r="AC42" s="297">
        <v>2</v>
      </c>
      <c r="AD42" s="297">
        <v>4.4</v>
      </c>
      <c r="AE42" s="152">
        <f t="shared" si="8"/>
        <v>3.9250000000000003</v>
      </c>
      <c r="AF42" s="340">
        <v>4.7</v>
      </c>
      <c r="AG42" s="297">
        <v>4.5</v>
      </c>
      <c r="AH42" s="297">
        <v>4.5</v>
      </c>
      <c r="AI42" s="297">
        <v>3.5</v>
      </c>
      <c r="AJ42" s="298">
        <v>5</v>
      </c>
      <c r="AK42" s="150">
        <f t="shared" si="9"/>
        <v>4.4399999999999995</v>
      </c>
      <c r="AL42" s="299">
        <v>1</v>
      </c>
      <c r="AM42" s="297">
        <v>1</v>
      </c>
      <c r="AN42" s="297">
        <v>0.7</v>
      </c>
      <c r="AO42" s="297">
        <v>0.4</v>
      </c>
      <c r="AP42" s="298">
        <v>0.8</v>
      </c>
      <c r="AQ42" s="155">
        <f t="shared" si="10"/>
        <v>0.78</v>
      </c>
      <c r="AR42" s="300">
        <v>1.5</v>
      </c>
      <c r="AS42" s="301">
        <v>1.5</v>
      </c>
      <c r="AT42" s="301">
        <v>4</v>
      </c>
      <c r="AU42" s="301">
        <v>4</v>
      </c>
      <c r="AV42" s="302">
        <v>4</v>
      </c>
      <c r="AW42" s="149">
        <f t="shared" si="11"/>
        <v>3</v>
      </c>
    </row>
    <row r="43" spans="2:49" s="180" customFormat="1" ht="15.75" thickBot="1">
      <c r="B43" s="293"/>
      <c r="C43" s="182" t="s">
        <v>127</v>
      </c>
      <c r="D43" s="290"/>
      <c r="E43" s="126">
        <f t="shared" si="0"/>
        <v>1.4925</v>
      </c>
      <c r="F43" s="126">
        <f t="shared" si="1"/>
        <v>1.194</v>
      </c>
      <c r="G43" s="223"/>
      <c r="H43" s="127">
        <f t="shared" si="2"/>
        <v>0</v>
      </c>
      <c r="I43" s="361">
        <f t="shared" si="3"/>
        <v>1.194</v>
      </c>
      <c r="J43" s="186"/>
      <c r="K43" s="187">
        <v>3</v>
      </c>
      <c r="L43" s="184"/>
      <c r="M43" s="326"/>
      <c r="N43" s="150">
        <f t="shared" si="4"/>
        <v>1</v>
      </c>
      <c r="O43" s="186">
        <v>4.5</v>
      </c>
      <c r="P43" s="150">
        <f t="shared" si="5"/>
        <v>4.5</v>
      </c>
      <c r="Q43" s="188"/>
      <c r="R43" s="184"/>
      <c r="S43" s="184"/>
      <c r="T43" s="184"/>
      <c r="U43" s="150">
        <f t="shared" si="6"/>
        <v>0</v>
      </c>
      <c r="V43" s="188"/>
      <c r="W43" s="184"/>
      <c r="X43" s="184"/>
      <c r="Y43" s="184"/>
      <c r="Z43" s="150">
        <f t="shared" si="7"/>
        <v>0</v>
      </c>
      <c r="AA43" s="188">
        <v>4.4</v>
      </c>
      <c r="AB43" s="184">
        <v>5</v>
      </c>
      <c r="AC43" s="184">
        <v>2.5</v>
      </c>
      <c r="AD43" s="184">
        <v>3.9</v>
      </c>
      <c r="AE43" s="152">
        <f t="shared" si="8"/>
        <v>3.95</v>
      </c>
      <c r="AF43" s="187">
        <v>5</v>
      </c>
      <c r="AG43" s="184">
        <v>5</v>
      </c>
      <c r="AH43" s="184"/>
      <c r="AI43" s="184"/>
      <c r="AJ43" s="185"/>
      <c r="AK43" s="150">
        <f t="shared" si="9"/>
        <v>2</v>
      </c>
      <c r="AL43" s="188">
        <v>1</v>
      </c>
      <c r="AM43" s="184">
        <v>0.7</v>
      </c>
      <c r="AN43" s="184">
        <v>0.5</v>
      </c>
      <c r="AO43" s="184">
        <v>0.7</v>
      </c>
      <c r="AP43" s="185">
        <v>0.4</v>
      </c>
      <c r="AQ43" s="155">
        <f t="shared" si="10"/>
        <v>0.6599999999999999</v>
      </c>
      <c r="AR43" s="292"/>
      <c r="AS43" s="189"/>
      <c r="AT43" s="189"/>
      <c r="AU43" s="189"/>
      <c r="AV43" s="190"/>
      <c r="AW43" s="149">
        <f t="shared" si="11"/>
        <v>0</v>
      </c>
    </row>
    <row r="44" spans="2:49" s="294" customFormat="1" ht="15.75" thickBot="1">
      <c r="B44" s="295"/>
      <c r="C44" s="295" t="s">
        <v>225</v>
      </c>
      <c r="D44" s="296"/>
      <c r="E44" s="126">
        <f t="shared" si="0"/>
        <v>2.59875</v>
      </c>
      <c r="F44" s="126">
        <f t="shared" si="1"/>
        <v>2.079</v>
      </c>
      <c r="G44" s="223">
        <v>2.5</v>
      </c>
      <c r="H44" s="127">
        <f t="shared" si="2"/>
        <v>1</v>
      </c>
      <c r="I44" s="361">
        <f t="shared" si="3"/>
        <v>3.079</v>
      </c>
      <c r="J44" s="324"/>
      <c r="K44" s="340">
        <v>3.2</v>
      </c>
      <c r="L44" s="297">
        <v>0</v>
      </c>
      <c r="M44" s="331">
        <v>0</v>
      </c>
      <c r="N44" s="150">
        <f t="shared" si="4"/>
        <v>1.0666666666666667</v>
      </c>
      <c r="O44" s="324">
        <v>4</v>
      </c>
      <c r="P44" s="150">
        <f t="shared" si="5"/>
        <v>4</v>
      </c>
      <c r="Q44" s="299">
        <v>3</v>
      </c>
      <c r="R44" s="297">
        <v>3.8</v>
      </c>
      <c r="S44" s="297">
        <v>0</v>
      </c>
      <c r="T44" s="297">
        <v>0</v>
      </c>
      <c r="U44" s="150">
        <f t="shared" si="6"/>
        <v>1.7</v>
      </c>
      <c r="V44" s="299">
        <v>2.5</v>
      </c>
      <c r="W44" s="297">
        <v>2.6</v>
      </c>
      <c r="X44" s="297">
        <v>4.8</v>
      </c>
      <c r="Y44" s="297"/>
      <c r="Z44" s="150">
        <f t="shared" si="7"/>
        <v>2.475</v>
      </c>
      <c r="AA44" s="299">
        <v>4.4</v>
      </c>
      <c r="AB44" s="297">
        <v>4.9</v>
      </c>
      <c r="AC44" s="297">
        <v>2</v>
      </c>
      <c r="AD44" s="297">
        <v>4.4</v>
      </c>
      <c r="AE44" s="152">
        <f t="shared" si="8"/>
        <v>3.9250000000000003</v>
      </c>
      <c r="AF44" s="340">
        <v>4.7</v>
      </c>
      <c r="AG44" s="297">
        <v>5</v>
      </c>
      <c r="AH44" s="297">
        <v>0</v>
      </c>
      <c r="AI44" s="297">
        <v>5</v>
      </c>
      <c r="AJ44" s="298">
        <v>0</v>
      </c>
      <c r="AK44" s="150">
        <f t="shared" si="9"/>
        <v>2.94</v>
      </c>
      <c r="AL44" s="299">
        <v>1</v>
      </c>
      <c r="AM44" s="297">
        <v>1</v>
      </c>
      <c r="AN44" s="297">
        <v>0.7</v>
      </c>
      <c r="AO44" s="297">
        <v>0.4</v>
      </c>
      <c r="AP44" s="298">
        <v>0.8</v>
      </c>
      <c r="AQ44" s="155">
        <f t="shared" si="10"/>
        <v>0.78</v>
      </c>
      <c r="AR44" s="300">
        <v>4</v>
      </c>
      <c r="AS44" s="301">
        <v>4</v>
      </c>
      <c r="AT44" s="301">
        <v>4</v>
      </c>
      <c r="AU44" s="301"/>
      <c r="AV44" s="302"/>
      <c r="AW44" s="149">
        <f t="shared" si="11"/>
        <v>2.4</v>
      </c>
    </row>
    <row r="45" spans="2:49" s="205" customFormat="1" ht="15.75" thickBot="1">
      <c r="B45" s="346"/>
      <c r="C45" s="347" t="s">
        <v>228</v>
      </c>
      <c r="D45" s="348"/>
      <c r="E45" s="126">
        <f t="shared" si="0"/>
        <v>3.5815624999999995</v>
      </c>
      <c r="F45" s="126">
        <f t="shared" si="1"/>
        <v>2.8652499999999996</v>
      </c>
      <c r="G45" s="417">
        <v>2.7</v>
      </c>
      <c r="H45" s="127">
        <f t="shared" si="2"/>
        <v>1.08</v>
      </c>
      <c r="I45" s="361">
        <f t="shared" si="3"/>
        <v>3.9452499999999997</v>
      </c>
      <c r="J45" s="359"/>
      <c r="K45" s="351">
        <v>3.3</v>
      </c>
      <c r="L45" s="349">
        <v>3.5</v>
      </c>
      <c r="M45" s="352">
        <v>0</v>
      </c>
      <c r="N45" s="150">
        <f t="shared" si="4"/>
        <v>2.2666666666666666</v>
      </c>
      <c r="O45" s="250">
        <v>3.7</v>
      </c>
      <c r="P45" s="150">
        <f t="shared" si="5"/>
        <v>3.7</v>
      </c>
      <c r="Q45" s="353">
        <v>4.3</v>
      </c>
      <c r="R45" s="349">
        <v>4.8</v>
      </c>
      <c r="S45" s="349">
        <v>4.5</v>
      </c>
      <c r="T45" s="349">
        <v>4.1</v>
      </c>
      <c r="U45" s="150">
        <f t="shared" si="6"/>
        <v>4.425</v>
      </c>
      <c r="V45" s="353">
        <v>3.6</v>
      </c>
      <c r="W45" s="349">
        <v>2.4</v>
      </c>
      <c r="X45" s="349">
        <v>2.5</v>
      </c>
      <c r="Y45" s="349">
        <v>2.5</v>
      </c>
      <c r="Z45" s="150">
        <f t="shared" si="7"/>
        <v>2.75</v>
      </c>
      <c r="AA45" s="353">
        <v>4.4</v>
      </c>
      <c r="AB45" s="349">
        <v>4.5</v>
      </c>
      <c r="AC45" s="349">
        <v>4.5</v>
      </c>
      <c r="AD45" s="349">
        <v>4.5</v>
      </c>
      <c r="AE45" s="152">
        <f t="shared" si="8"/>
        <v>4.475</v>
      </c>
      <c r="AF45" s="351">
        <v>4</v>
      </c>
      <c r="AG45" s="349">
        <v>4.8</v>
      </c>
      <c r="AH45" s="349">
        <v>4.8</v>
      </c>
      <c r="AI45" s="349">
        <v>4</v>
      </c>
      <c r="AJ45" s="350">
        <v>5</v>
      </c>
      <c r="AK45" s="150">
        <f t="shared" si="9"/>
        <v>4.5200000000000005</v>
      </c>
      <c r="AL45" s="252">
        <v>1</v>
      </c>
      <c r="AM45" s="248">
        <v>1</v>
      </c>
      <c r="AN45" s="248">
        <v>0.4</v>
      </c>
      <c r="AO45" s="248">
        <v>0.7</v>
      </c>
      <c r="AP45" s="249">
        <v>1</v>
      </c>
      <c r="AQ45" s="155">
        <f t="shared" si="10"/>
        <v>0.82</v>
      </c>
      <c r="AR45" s="354">
        <v>4</v>
      </c>
      <c r="AS45" s="355">
        <v>1</v>
      </c>
      <c r="AT45" s="355">
        <v>4</v>
      </c>
      <c r="AU45" s="355">
        <v>1</v>
      </c>
      <c r="AV45" s="356">
        <v>4</v>
      </c>
      <c r="AW45" s="149">
        <f t="shared" si="11"/>
        <v>2.8</v>
      </c>
    </row>
    <row r="46" spans="2:49" ht="15">
      <c r="B46" s="179"/>
      <c r="C46" s="179" t="s">
        <v>227</v>
      </c>
      <c r="D46" s="179"/>
      <c r="E46" s="126">
        <f t="shared" si="0"/>
        <v>3.1012500000000003</v>
      </c>
      <c r="F46" s="126">
        <f t="shared" si="1"/>
        <v>2.4810000000000003</v>
      </c>
      <c r="G46" s="228">
        <v>2.5</v>
      </c>
      <c r="H46" s="127">
        <f t="shared" si="2"/>
        <v>1</v>
      </c>
      <c r="I46" s="361">
        <f t="shared" si="3"/>
        <v>3.4810000000000003</v>
      </c>
      <c r="J46" s="358"/>
      <c r="K46" s="179">
        <v>0</v>
      </c>
      <c r="L46" s="179">
        <v>0</v>
      </c>
      <c r="M46" s="357">
        <v>4.5</v>
      </c>
      <c r="N46" s="150">
        <f t="shared" si="4"/>
        <v>1.5</v>
      </c>
      <c r="O46" s="419">
        <v>4.5</v>
      </c>
      <c r="P46" s="150">
        <f t="shared" si="5"/>
        <v>4.5</v>
      </c>
      <c r="Q46" s="358">
        <v>4.5</v>
      </c>
      <c r="R46" s="179">
        <v>3.7</v>
      </c>
      <c r="S46" s="179">
        <v>4.5</v>
      </c>
      <c r="T46" s="179">
        <v>4.1</v>
      </c>
      <c r="U46" s="150">
        <f t="shared" si="6"/>
        <v>4.2</v>
      </c>
      <c r="V46" s="358">
        <v>2.5</v>
      </c>
      <c r="W46" s="179">
        <v>2.8</v>
      </c>
      <c r="X46" s="179">
        <v>4.6</v>
      </c>
      <c r="Y46" s="179">
        <v>2.5</v>
      </c>
      <c r="Z46" s="150">
        <f t="shared" si="7"/>
        <v>3.0999999999999996</v>
      </c>
      <c r="AA46" s="358">
        <v>4.4</v>
      </c>
      <c r="AB46" s="179"/>
      <c r="AC46" s="179"/>
      <c r="AD46" s="179">
        <v>4.4</v>
      </c>
      <c r="AE46" s="152">
        <f t="shared" si="8"/>
        <v>2.2</v>
      </c>
      <c r="AF46" s="358">
        <v>2.5</v>
      </c>
      <c r="AG46" s="179">
        <v>5</v>
      </c>
      <c r="AH46" s="179">
        <v>4.5</v>
      </c>
      <c r="AI46" s="179">
        <v>5</v>
      </c>
      <c r="AJ46" s="357">
        <v>5</v>
      </c>
      <c r="AK46" s="150">
        <f t="shared" si="9"/>
        <v>4.4</v>
      </c>
      <c r="AL46" s="358">
        <v>1</v>
      </c>
      <c r="AM46" s="179">
        <v>1</v>
      </c>
      <c r="AN46" s="179">
        <v>1</v>
      </c>
      <c r="AO46" s="179"/>
      <c r="AP46" s="357"/>
      <c r="AQ46" s="155">
        <f t="shared" si="10"/>
        <v>0.6</v>
      </c>
      <c r="AR46" s="358">
        <v>1.7</v>
      </c>
      <c r="AS46" s="179">
        <v>1.5</v>
      </c>
      <c r="AT46" s="179">
        <v>4</v>
      </c>
      <c r="AU46" s="179">
        <v>4</v>
      </c>
      <c r="AV46" s="357">
        <v>0</v>
      </c>
      <c r="AW46" s="149">
        <f t="shared" si="11"/>
        <v>2.2399999999999998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22">
      <selection activeCell="I31" sqref="I31"/>
    </sheetView>
  </sheetViews>
  <sheetFormatPr defaultColWidth="11.421875" defaultRowHeight="15"/>
  <cols>
    <col min="1" max="1" width="6.00390625" style="422" customWidth="1"/>
    <col min="2" max="2" width="15.8515625" style="422" customWidth="1"/>
    <col min="3" max="3" width="37.28125" style="422" customWidth="1"/>
    <col min="4" max="11" width="6.421875" style="422" customWidth="1"/>
    <col min="12" max="12" width="7.28125" style="422" bestFit="1" customWidth="1"/>
    <col min="13" max="13" width="10.8515625" style="422" customWidth="1"/>
    <col min="14" max="14" width="10.28125" style="422" customWidth="1"/>
    <col min="15" max="15" width="12.28125" style="422" customWidth="1"/>
    <col min="16" max="16384" width="11.421875" style="422" customWidth="1"/>
  </cols>
  <sheetData>
    <row r="1" spans="1:15" s="421" customFormat="1" ht="12">
      <c r="A1" s="460" t="s">
        <v>47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20"/>
      <c r="O1" s="420"/>
    </row>
    <row r="2" spans="1:15" s="421" customFormat="1" ht="12">
      <c r="A2" s="460" t="s">
        <v>48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20"/>
      <c r="O2" s="420"/>
    </row>
    <row r="3" spans="1:15" s="421" customFormat="1" ht="12">
      <c r="A3" s="461" t="s">
        <v>49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20"/>
      <c r="O3" s="420"/>
    </row>
    <row r="4" spans="1:15" s="421" customFormat="1" ht="12">
      <c r="A4" s="461" t="s">
        <v>50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20"/>
      <c r="O4" s="420"/>
    </row>
    <row r="5" spans="3:12" ht="11.25" customHeight="1">
      <c r="C5" s="583"/>
      <c r="D5" s="583"/>
      <c r="E5" s="583"/>
      <c r="F5" s="583"/>
      <c r="G5" s="583"/>
      <c r="H5" s="583"/>
      <c r="I5" s="583"/>
      <c r="J5" s="583"/>
      <c r="K5" s="423"/>
      <c r="L5" s="423"/>
    </row>
    <row r="6" spans="1:15" s="424" customFormat="1" ht="12.75">
      <c r="A6" s="424" t="s">
        <v>51</v>
      </c>
      <c r="C6" s="425" t="s">
        <v>132</v>
      </c>
      <c r="D6" s="426"/>
      <c r="E6" s="424" t="s">
        <v>52</v>
      </c>
      <c r="G6" s="584">
        <v>9</v>
      </c>
      <c r="H6" s="585"/>
      <c r="J6" s="462" t="s">
        <v>53</v>
      </c>
      <c r="L6" s="463"/>
      <c r="M6" s="586" t="s">
        <v>54</v>
      </c>
      <c r="N6" s="586"/>
      <c r="O6" s="586"/>
    </row>
    <row r="7" spans="3:15" s="424" customFormat="1" ht="3.75" customHeight="1">
      <c r="C7" s="427"/>
      <c r="D7" s="426"/>
      <c r="L7" s="463"/>
      <c r="M7" s="463"/>
      <c r="N7" s="464"/>
      <c r="O7" s="464"/>
    </row>
    <row r="8" spans="1:15" s="424" customFormat="1" ht="12.75">
      <c r="A8" s="424" t="s">
        <v>55</v>
      </c>
      <c r="C8" s="428" t="s">
        <v>131</v>
      </c>
      <c r="D8" s="426"/>
      <c r="E8" s="424" t="s">
        <v>56</v>
      </c>
      <c r="G8" s="584">
        <v>1</v>
      </c>
      <c r="H8" s="585"/>
      <c r="J8" s="462" t="s">
        <v>0</v>
      </c>
      <c r="L8" s="463"/>
      <c r="M8" s="584">
        <v>79317934</v>
      </c>
      <c r="N8" s="587"/>
      <c r="O8" s="585"/>
    </row>
    <row r="9" spans="3:15" s="424" customFormat="1" ht="3.75" customHeight="1">
      <c r="C9" s="427"/>
      <c r="D9" s="426"/>
      <c r="L9" s="463"/>
      <c r="M9" s="463"/>
      <c r="N9" s="464"/>
      <c r="O9" s="464"/>
    </row>
    <row r="10" spans="1:15" s="424" customFormat="1" ht="12.75">
      <c r="A10" s="424" t="s">
        <v>57</v>
      </c>
      <c r="C10" s="429" t="s">
        <v>130</v>
      </c>
      <c r="D10" s="426"/>
      <c r="E10" s="463" t="s">
        <v>58</v>
      </c>
      <c r="H10" s="430"/>
      <c r="J10" s="462" t="s">
        <v>59</v>
      </c>
      <c r="L10" s="463"/>
      <c r="M10" s="430">
        <v>3752127</v>
      </c>
      <c r="N10" s="465" t="s">
        <v>60</v>
      </c>
      <c r="O10" s="430">
        <v>3124291921</v>
      </c>
    </row>
    <row r="11" spans="3:15" s="424" customFormat="1" ht="4.5" customHeight="1">
      <c r="C11" s="427"/>
      <c r="D11" s="426"/>
      <c r="L11" s="463"/>
      <c r="M11" s="463"/>
      <c r="N11" s="464"/>
      <c r="O11" s="464"/>
    </row>
    <row r="12" spans="1:15" s="424" customFormat="1" ht="15">
      <c r="A12" s="424" t="s">
        <v>61</v>
      </c>
      <c r="C12" s="431" t="s">
        <v>44</v>
      </c>
      <c r="D12" s="426"/>
      <c r="J12" s="462" t="s">
        <v>62</v>
      </c>
      <c r="L12" s="463"/>
      <c r="M12" s="588" t="s">
        <v>63</v>
      </c>
      <c r="N12" s="586"/>
      <c r="O12" s="586"/>
    </row>
    <row r="13" spans="3:15" ht="4.5" customHeight="1">
      <c r="C13" s="432"/>
      <c r="D13" s="433"/>
      <c r="L13" s="466"/>
      <c r="M13" s="466"/>
      <c r="N13" s="457"/>
      <c r="O13" s="457"/>
    </row>
    <row r="14" ht="9.75" customHeight="1"/>
    <row r="15" spans="1:15" s="434" customFormat="1" ht="24" customHeight="1">
      <c r="A15" s="593" t="s">
        <v>64</v>
      </c>
      <c r="B15" s="593" t="s">
        <v>65</v>
      </c>
      <c r="C15" s="594" t="s">
        <v>66</v>
      </c>
      <c r="D15" s="596" t="s">
        <v>67</v>
      </c>
      <c r="E15" s="596"/>
      <c r="F15" s="596"/>
      <c r="G15" s="596"/>
      <c r="H15" s="596"/>
      <c r="I15" s="589">
        <v>0.6</v>
      </c>
      <c r="J15" s="597" t="s">
        <v>68</v>
      </c>
      <c r="K15" s="589">
        <v>0.4</v>
      </c>
      <c r="L15" s="591">
        <v>1</v>
      </c>
      <c r="M15" s="467" t="s">
        <v>69</v>
      </c>
      <c r="N15" s="592" t="s">
        <v>70</v>
      </c>
      <c r="O15" s="592" t="s">
        <v>71</v>
      </c>
    </row>
    <row r="16" spans="1:15" s="435" customFormat="1" ht="13.5" customHeight="1">
      <c r="A16" s="593"/>
      <c r="B16" s="593"/>
      <c r="C16" s="595"/>
      <c r="D16" s="468">
        <v>1</v>
      </c>
      <c r="E16" s="468">
        <v>2</v>
      </c>
      <c r="F16" s="468">
        <v>3</v>
      </c>
      <c r="G16" s="468">
        <v>4</v>
      </c>
      <c r="H16" s="468">
        <v>5</v>
      </c>
      <c r="I16" s="590"/>
      <c r="J16" s="598"/>
      <c r="K16" s="590"/>
      <c r="L16" s="591"/>
      <c r="M16" s="469" t="s">
        <v>72</v>
      </c>
      <c r="N16" s="592"/>
      <c r="O16" s="592"/>
    </row>
    <row r="17" spans="1:15" s="421" customFormat="1" ht="12.75">
      <c r="A17" s="436">
        <v>1</v>
      </c>
      <c r="B17" s="437">
        <v>83401612010</v>
      </c>
      <c r="C17" s="438" t="s">
        <v>133</v>
      </c>
      <c r="D17" s="439">
        <v>4.6</v>
      </c>
      <c r="E17" s="439">
        <f>D17-0.3</f>
        <v>4.3</v>
      </c>
      <c r="F17" s="439">
        <f>D17+0.3</f>
        <v>4.8999999999999995</v>
      </c>
      <c r="G17" s="439">
        <f>D17</f>
        <v>4.6</v>
      </c>
      <c r="H17" s="439">
        <v>3.7</v>
      </c>
      <c r="I17" s="440">
        <f>0.6*(D17+E17+F17+G17+H17)/5</f>
        <v>2.6519999999999997</v>
      </c>
      <c r="J17" s="441">
        <f>(D17+E17+F17+G17+H17)/5</f>
        <v>4.42</v>
      </c>
      <c r="K17" s="442">
        <f>J17*0.4</f>
        <v>1.768</v>
      </c>
      <c r="L17" s="443">
        <f>I17+K17</f>
        <v>4.42</v>
      </c>
      <c r="M17" s="444"/>
      <c r="N17" s="443" t="str">
        <f aca="true" t="shared" si="0" ref="N17:N46">IF(M17&gt;0,(L17+M17)/2,"NA")</f>
        <v>NA</v>
      </c>
      <c r="O17" s="445"/>
    </row>
    <row r="18" spans="1:15" s="421" customFormat="1" ht="12.75">
      <c r="A18" s="446">
        <v>2</v>
      </c>
      <c r="B18" s="437">
        <v>83400032010</v>
      </c>
      <c r="C18" s="438" t="s">
        <v>134</v>
      </c>
      <c r="D18" s="439">
        <v>4.3</v>
      </c>
      <c r="E18" s="439">
        <f aca="true" t="shared" si="1" ref="E18:E39">D18-0.3</f>
        <v>4</v>
      </c>
      <c r="F18" s="439">
        <f aca="true" t="shared" si="2" ref="F18:F39">D18+0.3</f>
        <v>4.6</v>
      </c>
      <c r="G18" s="439">
        <f aca="true" t="shared" si="3" ref="G18:G39">D18</f>
        <v>4.3</v>
      </c>
      <c r="H18" s="439">
        <v>4.5</v>
      </c>
      <c r="I18" s="440">
        <f aca="true" t="shared" si="4" ref="I18:I39">0.6*(D18+E18+F18+G18+H18)/5</f>
        <v>2.604</v>
      </c>
      <c r="J18" s="441">
        <f aca="true" t="shared" si="5" ref="J18:J39">(D18+E18+F18+G18+H18)/5</f>
        <v>4.34</v>
      </c>
      <c r="K18" s="442">
        <f aca="true" t="shared" si="6" ref="K18:K39">J18*0.4</f>
        <v>1.736</v>
      </c>
      <c r="L18" s="443">
        <f aca="true" t="shared" si="7" ref="L18:L39">J18</f>
        <v>4.34</v>
      </c>
      <c r="M18" s="444"/>
      <c r="N18" s="443" t="str">
        <f t="shared" si="0"/>
        <v>NA</v>
      </c>
      <c r="O18" s="445"/>
    </row>
    <row r="19" spans="1:15" s="421" customFormat="1" ht="12.75">
      <c r="A19" s="436">
        <v>3</v>
      </c>
      <c r="B19" s="437">
        <v>83400062010</v>
      </c>
      <c r="C19" s="447" t="s">
        <v>135</v>
      </c>
      <c r="D19" s="439">
        <v>4.9</v>
      </c>
      <c r="E19" s="439">
        <v>4.9</v>
      </c>
      <c r="F19" s="439">
        <v>4.9</v>
      </c>
      <c r="G19" s="439">
        <f t="shared" si="3"/>
        <v>4.9</v>
      </c>
      <c r="H19" s="439">
        <v>4.9</v>
      </c>
      <c r="I19" s="440">
        <f t="shared" si="4"/>
        <v>2.94</v>
      </c>
      <c r="J19" s="441">
        <f t="shared" si="5"/>
        <v>4.9</v>
      </c>
      <c r="K19" s="442">
        <f t="shared" si="6"/>
        <v>1.9600000000000002</v>
      </c>
      <c r="L19" s="443">
        <f t="shared" si="7"/>
        <v>4.9</v>
      </c>
      <c r="M19" s="444"/>
      <c r="N19" s="443" t="str">
        <f t="shared" si="0"/>
        <v>NA</v>
      </c>
      <c r="O19" s="445"/>
    </row>
    <row r="20" spans="1:15" s="421" customFormat="1" ht="12.75">
      <c r="A20" s="446">
        <v>4</v>
      </c>
      <c r="B20" s="437">
        <v>83400072010</v>
      </c>
      <c r="C20" s="447" t="s">
        <v>136</v>
      </c>
      <c r="D20" s="439">
        <v>4.5</v>
      </c>
      <c r="E20" s="439">
        <f t="shared" si="1"/>
        <v>4.2</v>
      </c>
      <c r="F20" s="439">
        <f t="shared" si="2"/>
        <v>4.8</v>
      </c>
      <c r="G20" s="439">
        <f t="shared" si="3"/>
        <v>4.5</v>
      </c>
      <c r="H20" s="439">
        <v>4.5</v>
      </c>
      <c r="I20" s="440">
        <f t="shared" si="4"/>
        <v>2.7</v>
      </c>
      <c r="J20" s="441">
        <f t="shared" si="5"/>
        <v>4.5</v>
      </c>
      <c r="K20" s="442">
        <f t="shared" si="6"/>
        <v>1.8</v>
      </c>
      <c r="L20" s="443">
        <f t="shared" si="7"/>
        <v>4.5</v>
      </c>
      <c r="M20" s="444"/>
      <c r="N20" s="443" t="str">
        <f t="shared" si="0"/>
        <v>NA</v>
      </c>
      <c r="O20" s="445"/>
    </row>
    <row r="21" spans="1:15" s="421" customFormat="1" ht="12.75">
      <c r="A21" s="436">
        <v>5</v>
      </c>
      <c r="B21" s="437">
        <v>83401512010</v>
      </c>
      <c r="C21" s="438" t="s">
        <v>137</v>
      </c>
      <c r="D21" s="439">
        <v>4.8</v>
      </c>
      <c r="E21" s="439">
        <f t="shared" si="1"/>
        <v>4.5</v>
      </c>
      <c r="F21" s="439">
        <f t="shared" si="2"/>
        <v>5.1</v>
      </c>
      <c r="G21" s="439">
        <f t="shared" si="3"/>
        <v>4.8</v>
      </c>
      <c r="H21" s="448">
        <v>4.5</v>
      </c>
      <c r="I21" s="440">
        <f t="shared" si="4"/>
        <v>2.844</v>
      </c>
      <c r="J21" s="441">
        <f t="shared" si="5"/>
        <v>4.74</v>
      </c>
      <c r="K21" s="442">
        <f t="shared" si="6"/>
        <v>1.8960000000000001</v>
      </c>
      <c r="L21" s="443">
        <f t="shared" si="7"/>
        <v>4.74</v>
      </c>
      <c r="M21" s="444"/>
      <c r="N21" s="443" t="str">
        <f t="shared" si="0"/>
        <v>NA</v>
      </c>
      <c r="O21" s="445"/>
    </row>
    <row r="22" spans="1:15" s="421" customFormat="1" ht="12.75">
      <c r="A22" s="446">
        <v>6</v>
      </c>
      <c r="B22" s="437">
        <v>83401092010</v>
      </c>
      <c r="C22" s="438" t="s">
        <v>138</v>
      </c>
      <c r="D22" s="439">
        <v>4.7</v>
      </c>
      <c r="E22" s="439">
        <f t="shared" si="1"/>
        <v>4.4</v>
      </c>
      <c r="F22" s="439">
        <f t="shared" si="2"/>
        <v>5</v>
      </c>
      <c r="G22" s="439">
        <f t="shared" si="3"/>
        <v>4.7</v>
      </c>
      <c r="H22" s="448">
        <v>4.6</v>
      </c>
      <c r="I22" s="440">
        <f t="shared" si="4"/>
        <v>2.808</v>
      </c>
      <c r="J22" s="441">
        <f t="shared" si="5"/>
        <v>4.68</v>
      </c>
      <c r="K22" s="442">
        <f t="shared" si="6"/>
        <v>1.8719999999999999</v>
      </c>
      <c r="L22" s="443">
        <f t="shared" si="7"/>
        <v>4.68</v>
      </c>
      <c r="M22" s="444"/>
      <c r="N22" s="443" t="str">
        <f t="shared" si="0"/>
        <v>NA</v>
      </c>
      <c r="O22" s="445"/>
    </row>
    <row r="23" spans="1:15" s="421" customFormat="1" ht="12.75">
      <c r="A23" s="436">
        <v>7</v>
      </c>
      <c r="B23" s="437">
        <v>83450012006</v>
      </c>
      <c r="C23" s="447" t="s">
        <v>139</v>
      </c>
      <c r="D23" s="439">
        <v>0</v>
      </c>
      <c r="E23" s="439">
        <v>0</v>
      </c>
      <c r="F23" s="439">
        <v>0</v>
      </c>
      <c r="G23" s="439">
        <v>0</v>
      </c>
      <c r="H23" s="439">
        <v>0</v>
      </c>
      <c r="I23" s="439">
        <v>0</v>
      </c>
      <c r="J23" s="439">
        <v>0</v>
      </c>
      <c r="K23" s="439">
        <v>0</v>
      </c>
      <c r="L23" s="439">
        <v>0</v>
      </c>
      <c r="M23" s="444"/>
      <c r="N23" s="443" t="str">
        <f t="shared" si="0"/>
        <v>NA</v>
      </c>
      <c r="O23" s="445"/>
    </row>
    <row r="24" spans="1:15" s="421" customFormat="1" ht="12.75">
      <c r="A24" s="446">
        <v>8</v>
      </c>
      <c r="B24" s="437">
        <v>83400112010</v>
      </c>
      <c r="C24" s="438" t="s">
        <v>140</v>
      </c>
      <c r="D24" s="439">
        <v>4.5</v>
      </c>
      <c r="E24" s="439">
        <f t="shared" si="1"/>
        <v>4.2</v>
      </c>
      <c r="F24" s="439">
        <f t="shared" si="2"/>
        <v>4.8</v>
      </c>
      <c r="G24" s="439">
        <f t="shared" si="3"/>
        <v>4.5</v>
      </c>
      <c r="H24" s="439">
        <v>3.7</v>
      </c>
      <c r="I24" s="440">
        <f t="shared" si="4"/>
        <v>2.604</v>
      </c>
      <c r="J24" s="441">
        <f t="shared" si="5"/>
        <v>4.34</v>
      </c>
      <c r="K24" s="442">
        <f t="shared" si="6"/>
        <v>1.736</v>
      </c>
      <c r="L24" s="443">
        <f t="shared" si="7"/>
        <v>4.34</v>
      </c>
      <c r="M24" s="444"/>
      <c r="N24" s="443" t="str">
        <f t="shared" si="0"/>
        <v>NA</v>
      </c>
      <c r="O24" s="445"/>
    </row>
    <row r="25" spans="1:15" s="454" customFormat="1" ht="12.75">
      <c r="A25" s="436">
        <v>9</v>
      </c>
      <c r="B25" s="437">
        <v>83400122010</v>
      </c>
      <c r="C25" s="438" t="s">
        <v>141</v>
      </c>
      <c r="D25" s="449">
        <v>4.6</v>
      </c>
      <c r="E25" s="439">
        <f t="shared" si="1"/>
        <v>4.3</v>
      </c>
      <c r="F25" s="439">
        <f t="shared" si="2"/>
        <v>4.8999999999999995</v>
      </c>
      <c r="G25" s="439">
        <f t="shared" si="3"/>
        <v>4.6</v>
      </c>
      <c r="H25" s="450">
        <v>4.5</v>
      </c>
      <c r="I25" s="440">
        <f t="shared" si="4"/>
        <v>2.7479999999999998</v>
      </c>
      <c r="J25" s="441">
        <f t="shared" si="5"/>
        <v>4.58</v>
      </c>
      <c r="K25" s="442">
        <f t="shared" si="6"/>
        <v>1.832</v>
      </c>
      <c r="L25" s="443">
        <f t="shared" si="7"/>
        <v>4.58</v>
      </c>
      <c r="M25" s="451"/>
      <c r="N25" s="452" t="str">
        <f t="shared" si="0"/>
        <v>NA</v>
      </c>
      <c r="O25" s="453"/>
    </row>
    <row r="26" spans="1:15" s="454" customFormat="1" ht="12.75">
      <c r="A26" s="446">
        <v>10</v>
      </c>
      <c r="B26" s="437">
        <v>83400152010</v>
      </c>
      <c r="C26" s="438" t="s">
        <v>142</v>
      </c>
      <c r="D26" s="449">
        <v>4.3</v>
      </c>
      <c r="E26" s="439">
        <f t="shared" si="1"/>
        <v>4</v>
      </c>
      <c r="F26" s="439">
        <f t="shared" si="2"/>
        <v>4.6</v>
      </c>
      <c r="G26" s="439">
        <f t="shared" si="3"/>
        <v>4.3</v>
      </c>
      <c r="H26" s="450">
        <v>3.9</v>
      </c>
      <c r="I26" s="440">
        <f t="shared" si="4"/>
        <v>2.5319999999999996</v>
      </c>
      <c r="J26" s="441">
        <f t="shared" si="5"/>
        <v>4.22</v>
      </c>
      <c r="K26" s="442">
        <f t="shared" si="6"/>
        <v>1.688</v>
      </c>
      <c r="L26" s="443">
        <f t="shared" si="7"/>
        <v>4.22</v>
      </c>
      <c r="M26" s="451"/>
      <c r="N26" s="452" t="str">
        <f t="shared" si="0"/>
        <v>NA</v>
      </c>
      <c r="O26" s="453"/>
    </row>
    <row r="27" spans="1:15" s="454" customFormat="1" ht="12.75">
      <c r="A27" s="436">
        <v>11</v>
      </c>
      <c r="B27" s="437">
        <v>83401132010</v>
      </c>
      <c r="C27" s="438" t="s">
        <v>143</v>
      </c>
      <c r="D27" s="449">
        <v>4.8</v>
      </c>
      <c r="E27" s="439">
        <f t="shared" si="1"/>
        <v>4.5</v>
      </c>
      <c r="F27" s="439">
        <f t="shared" si="2"/>
        <v>5.1</v>
      </c>
      <c r="G27" s="439">
        <f t="shared" si="3"/>
        <v>4.8</v>
      </c>
      <c r="H27" s="439">
        <v>4.5</v>
      </c>
      <c r="I27" s="440">
        <f t="shared" si="4"/>
        <v>2.844</v>
      </c>
      <c r="J27" s="441">
        <f t="shared" si="5"/>
        <v>4.74</v>
      </c>
      <c r="K27" s="442">
        <f t="shared" si="6"/>
        <v>1.8960000000000001</v>
      </c>
      <c r="L27" s="443">
        <f t="shared" si="7"/>
        <v>4.74</v>
      </c>
      <c r="M27" s="451"/>
      <c r="N27" s="452" t="str">
        <f t="shared" si="0"/>
        <v>NA</v>
      </c>
      <c r="O27" s="453"/>
    </row>
    <row r="28" spans="1:15" s="454" customFormat="1" ht="12.75">
      <c r="A28" s="446">
        <v>12</v>
      </c>
      <c r="B28" s="437">
        <v>83400962010</v>
      </c>
      <c r="C28" s="438" t="s">
        <v>144</v>
      </c>
      <c r="D28" s="449">
        <v>4.6</v>
      </c>
      <c r="E28" s="439">
        <f t="shared" si="1"/>
        <v>4.3</v>
      </c>
      <c r="F28" s="439">
        <f t="shared" si="2"/>
        <v>4.8999999999999995</v>
      </c>
      <c r="G28" s="439">
        <f t="shared" si="3"/>
        <v>4.6</v>
      </c>
      <c r="H28" s="450">
        <v>3.9</v>
      </c>
      <c r="I28" s="440">
        <f t="shared" si="4"/>
        <v>2.6759999999999993</v>
      </c>
      <c r="J28" s="441">
        <f t="shared" si="5"/>
        <v>4.459999999999999</v>
      </c>
      <c r="K28" s="442">
        <f t="shared" si="6"/>
        <v>1.7839999999999998</v>
      </c>
      <c r="L28" s="443">
        <f t="shared" si="7"/>
        <v>4.459999999999999</v>
      </c>
      <c r="M28" s="451"/>
      <c r="N28" s="452" t="str">
        <f t="shared" si="0"/>
        <v>NA</v>
      </c>
      <c r="O28" s="453"/>
    </row>
    <row r="29" spans="1:15" s="454" customFormat="1" ht="12.75">
      <c r="A29" s="436">
        <v>13</v>
      </c>
      <c r="B29" s="437">
        <v>83401142010</v>
      </c>
      <c r="C29" s="438" t="s">
        <v>145</v>
      </c>
      <c r="D29" s="439">
        <v>4.3</v>
      </c>
      <c r="E29" s="439">
        <f t="shared" si="1"/>
        <v>4</v>
      </c>
      <c r="F29" s="439">
        <f t="shared" si="2"/>
        <v>4.6</v>
      </c>
      <c r="G29" s="439">
        <f t="shared" si="3"/>
        <v>4.3</v>
      </c>
      <c r="H29" s="439">
        <v>3.5</v>
      </c>
      <c r="I29" s="440">
        <f t="shared" si="4"/>
        <v>2.484</v>
      </c>
      <c r="J29" s="441">
        <f t="shared" si="5"/>
        <v>4.14</v>
      </c>
      <c r="K29" s="442">
        <f t="shared" si="6"/>
        <v>1.656</v>
      </c>
      <c r="L29" s="443">
        <f t="shared" si="7"/>
        <v>4.14</v>
      </c>
      <c r="M29" s="451"/>
      <c r="N29" s="452" t="str">
        <f t="shared" si="0"/>
        <v>NA</v>
      </c>
      <c r="O29" s="453"/>
    </row>
    <row r="30" spans="1:15" s="454" customFormat="1" ht="12.75">
      <c r="A30" s="446">
        <v>14</v>
      </c>
      <c r="B30" s="437">
        <v>83400232010</v>
      </c>
      <c r="C30" s="438" t="s">
        <v>146</v>
      </c>
      <c r="D30" s="449">
        <v>4.8</v>
      </c>
      <c r="E30" s="439">
        <f t="shared" si="1"/>
        <v>4.5</v>
      </c>
      <c r="F30" s="439">
        <f t="shared" si="2"/>
        <v>5.1</v>
      </c>
      <c r="G30" s="439">
        <f t="shared" si="3"/>
        <v>4.8</v>
      </c>
      <c r="H30" s="450">
        <v>4.1</v>
      </c>
      <c r="I30" s="440">
        <f t="shared" si="4"/>
        <v>2.796</v>
      </c>
      <c r="J30" s="441">
        <f t="shared" si="5"/>
        <v>4.659999999999999</v>
      </c>
      <c r="K30" s="442">
        <f t="shared" si="6"/>
        <v>1.8639999999999999</v>
      </c>
      <c r="L30" s="443">
        <f t="shared" si="7"/>
        <v>4.659999999999999</v>
      </c>
      <c r="M30" s="451"/>
      <c r="N30" s="452" t="str">
        <f t="shared" si="0"/>
        <v>NA</v>
      </c>
      <c r="O30" s="453"/>
    </row>
    <row r="31" spans="1:15" s="454" customFormat="1" ht="12.75">
      <c r="A31" s="436">
        <v>15</v>
      </c>
      <c r="B31" s="437">
        <v>83400242010</v>
      </c>
      <c r="C31" s="438" t="s">
        <v>147</v>
      </c>
      <c r="D31" s="449">
        <v>5</v>
      </c>
      <c r="E31" s="439">
        <v>5</v>
      </c>
      <c r="F31" s="439">
        <v>5</v>
      </c>
      <c r="G31" s="439">
        <f t="shared" si="3"/>
        <v>5</v>
      </c>
      <c r="H31" s="450">
        <v>5</v>
      </c>
      <c r="I31" s="440">
        <f t="shared" si="4"/>
        <v>3</v>
      </c>
      <c r="J31" s="441">
        <f t="shared" si="5"/>
        <v>5</v>
      </c>
      <c r="K31" s="442">
        <f t="shared" si="6"/>
        <v>2</v>
      </c>
      <c r="L31" s="443">
        <f t="shared" si="7"/>
        <v>5</v>
      </c>
      <c r="M31" s="451"/>
      <c r="N31" s="452" t="str">
        <f t="shared" si="0"/>
        <v>NA</v>
      </c>
      <c r="O31" s="453"/>
    </row>
    <row r="32" spans="1:15" s="454" customFormat="1" ht="12.75">
      <c r="A32" s="446">
        <v>16</v>
      </c>
      <c r="B32" s="437">
        <v>83400272010</v>
      </c>
      <c r="C32" s="438" t="s">
        <v>148</v>
      </c>
      <c r="D32" s="439">
        <v>4.5</v>
      </c>
      <c r="E32" s="439">
        <f t="shared" si="1"/>
        <v>4.2</v>
      </c>
      <c r="F32" s="439">
        <f t="shared" si="2"/>
        <v>4.8</v>
      </c>
      <c r="G32" s="439">
        <f t="shared" si="3"/>
        <v>4.5</v>
      </c>
      <c r="H32" s="439">
        <v>4.5</v>
      </c>
      <c r="I32" s="440">
        <f t="shared" si="4"/>
        <v>2.7</v>
      </c>
      <c r="J32" s="441">
        <f t="shared" si="5"/>
        <v>4.5</v>
      </c>
      <c r="K32" s="442">
        <f t="shared" si="6"/>
        <v>1.8</v>
      </c>
      <c r="L32" s="443">
        <f t="shared" si="7"/>
        <v>4.5</v>
      </c>
      <c r="M32" s="444"/>
      <c r="N32" s="443" t="str">
        <f t="shared" si="0"/>
        <v>NA</v>
      </c>
      <c r="O32" s="445"/>
    </row>
    <row r="33" spans="1:15" s="454" customFormat="1" ht="12.75">
      <c r="A33" s="436">
        <v>17</v>
      </c>
      <c r="B33" s="437">
        <v>83400282010</v>
      </c>
      <c r="C33" s="438" t="s">
        <v>149</v>
      </c>
      <c r="D33" s="449">
        <v>4.5</v>
      </c>
      <c r="E33" s="439">
        <f t="shared" si="1"/>
        <v>4.2</v>
      </c>
      <c r="F33" s="439">
        <f t="shared" si="2"/>
        <v>4.8</v>
      </c>
      <c r="G33" s="439">
        <f t="shared" si="3"/>
        <v>4.5</v>
      </c>
      <c r="H33" s="449">
        <v>3.9</v>
      </c>
      <c r="I33" s="440">
        <f t="shared" si="4"/>
        <v>2.6279999999999997</v>
      </c>
      <c r="J33" s="441">
        <f t="shared" si="5"/>
        <v>4.38</v>
      </c>
      <c r="K33" s="442">
        <f t="shared" si="6"/>
        <v>1.752</v>
      </c>
      <c r="L33" s="443">
        <f t="shared" si="7"/>
        <v>4.38</v>
      </c>
      <c r="M33" s="451"/>
      <c r="N33" s="452" t="str">
        <f t="shared" si="0"/>
        <v>NA</v>
      </c>
      <c r="O33" s="453"/>
    </row>
    <row r="34" spans="1:15" s="454" customFormat="1" ht="12.75">
      <c r="A34" s="446">
        <v>18</v>
      </c>
      <c r="B34" s="437">
        <v>83400302010</v>
      </c>
      <c r="C34" s="438" t="s">
        <v>150</v>
      </c>
      <c r="D34" s="439">
        <v>4.5</v>
      </c>
      <c r="E34" s="439">
        <f t="shared" si="1"/>
        <v>4.2</v>
      </c>
      <c r="F34" s="439">
        <f t="shared" si="2"/>
        <v>4.8</v>
      </c>
      <c r="G34" s="439">
        <f t="shared" si="3"/>
        <v>4.5</v>
      </c>
      <c r="H34" s="439">
        <v>3.9</v>
      </c>
      <c r="I34" s="440">
        <f t="shared" si="4"/>
        <v>2.6279999999999997</v>
      </c>
      <c r="J34" s="441">
        <f t="shared" si="5"/>
        <v>4.38</v>
      </c>
      <c r="K34" s="442">
        <f t="shared" si="6"/>
        <v>1.752</v>
      </c>
      <c r="L34" s="443">
        <f t="shared" si="7"/>
        <v>4.38</v>
      </c>
      <c r="M34" s="451"/>
      <c r="N34" s="452" t="str">
        <f t="shared" si="0"/>
        <v>NA</v>
      </c>
      <c r="O34" s="453"/>
    </row>
    <row r="35" spans="1:15" s="454" customFormat="1" ht="12.75">
      <c r="A35" s="436">
        <v>19</v>
      </c>
      <c r="B35" s="437">
        <v>83401182010</v>
      </c>
      <c r="C35" s="438" t="s">
        <v>151</v>
      </c>
      <c r="D35" s="439">
        <v>4.3</v>
      </c>
      <c r="E35" s="439">
        <f t="shared" si="1"/>
        <v>4</v>
      </c>
      <c r="F35" s="439">
        <f t="shared" si="2"/>
        <v>4.6</v>
      </c>
      <c r="G35" s="439">
        <f t="shared" si="3"/>
        <v>4.3</v>
      </c>
      <c r="H35" s="439">
        <v>3.5</v>
      </c>
      <c r="I35" s="440">
        <f t="shared" si="4"/>
        <v>2.484</v>
      </c>
      <c r="J35" s="441">
        <f t="shared" si="5"/>
        <v>4.14</v>
      </c>
      <c r="K35" s="442">
        <f t="shared" si="6"/>
        <v>1.656</v>
      </c>
      <c r="L35" s="443">
        <f t="shared" si="7"/>
        <v>4.14</v>
      </c>
      <c r="M35" s="451"/>
      <c r="N35" s="452" t="str">
        <f t="shared" si="0"/>
        <v>NA</v>
      </c>
      <c r="O35" s="453"/>
    </row>
    <row r="36" spans="1:15" s="454" customFormat="1" ht="12.75">
      <c r="A36" s="446">
        <v>20</v>
      </c>
      <c r="B36" s="437">
        <v>83401192010</v>
      </c>
      <c r="C36" s="438" t="s">
        <v>152</v>
      </c>
      <c r="D36" s="449">
        <v>4.8</v>
      </c>
      <c r="E36" s="439">
        <f t="shared" si="1"/>
        <v>4.5</v>
      </c>
      <c r="F36" s="439">
        <f t="shared" si="2"/>
        <v>5.1</v>
      </c>
      <c r="G36" s="439">
        <f t="shared" si="3"/>
        <v>4.8</v>
      </c>
      <c r="H36" s="439">
        <v>4.5</v>
      </c>
      <c r="I36" s="440">
        <f t="shared" si="4"/>
        <v>2.844</v>
      </c>
      <c r="J36" s="441">
        <f t="shared" si="5"/>
        <v>4.74</v>
      </c>
      <c r="K36" s="442">
        <f t="shared" si="6"/>
        <v>1.8960000000000001</v>
      </c>
      <c r="L36" s="443">
        <f t="shared" si="7"/>
        <v>4.74</v>
      </c>
      <c r="M36" s="451"/>
      <c r="N36" s="452" t="str">
        <f t="shared" si="0"/>
        <v>NA</v>
      </c>
      <c r="O36" s="453"/>
    </row>
    <row r="37" spans="1:15" s="454" customFormat="1" ht="12.75">
      <c r="A37" s="436">
        <v>21</v>
      </c>
      <c r="B37" s="437">
        <v>83401222010</v>
      </c>
      <c r="C37" s="438" t="s">
        <v>153</v>
      </c>
      <c r="D37" s="439">
        <v>4.8</v>
      </c>
      <c r="E37" s="439">
        <f t="shared" si="1"/>
        <v>4.5</v>
      </c>
      <c r="F37" s="439">
        <f t="shared" si="2"/>
        <v>5.1</v>
      </c>
      <c r="G37" s="439">
        <f t="shared" si="3"/>
        <v>4.8</v>
      </c>
      <c r="H37" s="439">
        <v>4.1</v>
      </c>
      <c r="I37" s="440">
        <f t="shared" si="4"/>
        <v>2.796</v>
      </c>
      <c r="J37" s="441">
        <f t="shared" si="5"/>
        <v>4.659999999999999</v>
      </c>
      <c r="K37" s="442">
        <f t="shared" si="6"/>
        <v>1.8639999999999999</v>
      </c>
      <c r="L37" s="443">
        <f t="shared" si="7"/>
        <v>4.659999999999999</v>
      </c>
      <c r="M37" s="451"/>
      <c r="N37" s="452" t="str">
        <f t="shared" si="0"/>
        <v>NA</v>
      </c>
      <c r="O37" s="453"/>
    </row>
    <row r="38" spans="1:15" s="421" customFormat="1" ht="12.75">
      <c r="A38" s="446">
        <v>22</v>
      </c>
      <c r="B38" s="437">
        <v>83401242010</v>
      </c>
      <c r="C38" s="438" t="s">
        <v>154</v>
      </c>
      <c r="D38" s="449">
        <v>4.9</v>
      </c>
      <c r="E38" s="439">
        <v>4.9</v>
      </c>
      <c r="F38" s="439">
        <v>4.9</v>
      </c>
      <c r="G38" s="439">
        <v>4.9</v>
      </c>
      <c r="H38" s="455">
        <v>4.9</v>
      </c>
      <c r="I38" s="440">
        <f t="shared" si="4"/>
        <v>2.94</v>
      </c>
      <c r="J38" s="441">
        <f t="shared" si="5"/>
        <v>4.9</v>
      </c>
      <c r="K38" s="442">
        <f t="shared" si="6"/>
        <v>1.9600000000000002</v>
      </c>
      <c r="L38" s="443">
        <f t="shared" si="7"/>
        <v>4.9</v>
      </c>
      <c r="M38" s="451"/>
      <c r="N38" s="452" t="str">
        <f t="shared" si="0"/>
        <v>NA</v>
      </c>
      <c r="O38" s="453"/>
    </row>
    <row r="39" spans="1:15" s="421" customFormat="1" ht="12.75">
      <c r="A39" s="436">
        <v>23</v>
      </c>
      <c r="B39" s="437">
        <v>83400372010</v>
      </c>
      <c r="C39" s="438" t="s">
        <v>155</v>
      </c>
      <c r="D39" s="441">
        <v>4.7</v>
      </c>
      <c r="E39" s="439">
        <f t="shared" si="1"/>
        <v>4.4</v>
      </c>
      <c r="F39" s="439">
        <f t="shared" si="2"/>
        <v>5</v>
      </c>
      <c r="G39" s="439">
        <f t="shared" si="3"/>
        <v>4.7</v>
      </c>
      <c r="H39" s="440">
        <v>4.6</v>
      </c>
      <c r="I39" s="440">
        <f t="shared" si="4"/>
        <v>2.808</v>
      </c>
      <c r="J39" s="441">
        <f t="shared" si="5"/>
        <v>4.68</v>
      </c>
      <c r="K39" s="442">
        <f t="shared" si="6"/>
        <v>1.8719999999999999</v>
      </c>
      <c r="L39" s="443">
        <f t="shared" si="7"/>
        <v>4.68</v>
      </c>
      <c r="M39" s="444"/>
      <c r="N39" s="443" t="str">
        <f t="shared" si="0"/>
        <v>NA</v>
      </c>
      <c r="O39" s="445"/>
    </row>
    <row r="40" spans="1:15" s="421" customFormat="1" ht="12.75">
      <c r="A40" s="446">
        <v>24</v>
      </c>
      <c r="B40" s="437"/>
      <c r="C40" s="456"/>
      <c r="D40" s="441"/>
      <c r="E40" s="439"/>
      <c r="F40" s="439"/>
      <c r="G40" s="439"/>
      <c r="H40" s="448"/>
      <c r="I40" s="440"/>
      <c r="J40" s="441"/>
      <c r="K40" s="442"/>
      <c r="L40" s="443"/>
      <c r="M40" s="444"/>
      <c r="N40" s="443" t="str">
        <f t="shared" si="0"/>
        <v>NA</v>
      </c>
      <c r="O40" s="445"/>
    </row>
    <row r="41" spans="1:15" s="421" customFormat="1" ht="12.75">
      <c r="A41" s="436">
        <v>25</v>
      </c>
      <c r="B41" s="437"/>
      <c r="C41" s="456"/>
      <c r="D41" s="441"/>
      <c r="E41" s="439"/>
      <c r="F41" s="439"/>
      <c r="G41" s="439"/>
      <c r="H41" s="448"/>
      <c r="I41" s="440"/>
      <c r="J41" s="441"/>
      <c r="K41" s="442"/>
      <c r="L41" s="443"/>
      <c r="M41" s="444"/>
      <c r="N41" s="443" t="str">
        <f t="shared" si="0"/>
        <v>NA</v>
      </c>
      <c r="O41" s="445"/>
    </row>
    <row r="42" spans="1:15" s="421" customFormat="1" ht="12.75">
      <c r="A42" s="446">
        <v>26</v>
      </c>
      <c r="B42" s="437"/>
      <c r="C42" s="456"/>
      <c r="D42" s="441"/>
      <c r="E42" s="439"/>
      <c r="F42" s="439"/>
      <c r="G42" s="439"/>
      <c r="H42" s="448"/>
      <c r="I42" s="440"/>
      <c r="J42" s="441"/>
      <c r="K42" s="442"/>
      <c r="L42" s="443"/>
      <c r="M42" s="444"/>
      <c r="N42" s="443" t="str">
        <f t="shared" si="0"/>
        <v>NA</v>
      </c>
      <c r="O42" s="445"/>
    </row>
    <row r="43" spans="1:15" s="421" customFormat="1" ht="12.75">
      <c r="A43" s="436">
        <v>27</v>
      </c>
      <c r="B43" s="437"/>
      <c r="C43" s="456"/>
      <c r="D43" s="441"/>
      <c r="E43" s="439"/>
      <c r="F43" s="439"/>
      <c r="G43" s="439"/>
      <c r="H43" s="448"/>
      <c r="I43" s="440"/>
      <c r="J43" s="441"/>
      <c r="K43" s="442"/>
      <c r="L43" s="443"/>
      <c r="M43" s="444"/>
      <c r="N43" s="443" t="str">
        <f t="shared" si="0"/>
        <v>NA</v>
      </c>
      <c r="O43" s="445"/>
    </row>
    <row r="44" spans="1:15" s="421" customFormat="1" ht="12.75">
      <c r="A44" s="446">
        <v>28</v>
      </c>
      <c r="B44" s="437"/>
      <c r="C44" s="456"/>
      <c r="D44" s="439"/>
      <c r="E44" s="439"/>
      <c r="F44" s="439"/>
      <c r="G44" s="439"/>
      <c r="H44" s="439"/>
      <c r="I44" s="440"/>
      <c r="J44" s="441"/>
      <c r="K44" s="442"/>
      <c r="L44" s="443"/>
      <c r="M44" s="444"/>
      <c r="N44" s="443" t="str">
        <f t="shared" si="0"/>
        <v>NA</v>
      </c>
      <c r="O44" s="445"/>
    </row>
    <row r="45" spans="1:15" s="421" customFormat="1" ht="12.75">
      <c r="A45" s="436">
        <v>29</v>
      </c>
      <c r="B45" s="437"/>
      <c r="C45" s="456"/>
      <c r="D45" s="439"/>
      <c r="E45" s="439"/>
      <c r="F45" s="439"/>
      <c r="G45" s="439"/>
      <c r="H45" s="439"/>
      <c r="I45" s="439"/>
      <c r="J45" s="441"/>
      <c r="K45" s="442"/>
      <c r="L45" s="443"/>
      <c r="M45" s="444"/>
      <c r="N45" s="443" t="str">
        <f t="shared" si="0"/>
        <v>NA</v>
      </c>
      <c r="O45" s="445"/>
    </row>
    <row r="46" spans="1:15" s="421" customFormat="1" ht="12.75">
      <c r="A46" s="446">
        <v>30</v>
      </c>
      <c r="B46" s="437"/>
      <c r="C46" s="456"/>
      <c r="D46" s="439"/>
      <c r="E46" s="439"/>
      <c r="F46" s="439"/>
      <c r="G46" s="439"/>
      <c r="H46" s="439"/>
      <c r="I46" s="439"/>
      <c r="J46" s="441"/>
      <c r="K46" s="442"/>
      <c r="L46" s="443"/>
      <c r="M46" s="444"/>
      <c r="N46" s="443" t="str">
        <f t="shared" si="0"/>
        <v>NA</v>
      </c>
      <c r="O46" s="445"/>
    </row>
    <row r="49" spans="1:15" s="457" customFormat="1" ht="12" customHeight="1">
      <c r="A49" s="457" t="s">
        <v>73</v>
      </c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</row>
    <row r="50" spans="3:15" s="457" customFormat="1" ht="22.5" customHeight="1"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</row>
    <row r="51" spans="3:13" s="457" customFormat="1" ht="13.5" customHeight="1">
      <c r="C51" s="433"/>
      <c r="D51" s="458"/>
      <c r="E51" s="458"/>
      <c r="F51" s="458"/>
      <c r="G51" s="458"/>
      <c r="H51" s="458"/>
      <c r="I51" s="470"/>
      <c r="J51" s="471"/>
      <c r="K51" s="471"/>
      <c r="L51" s="471"/>
      <c r="M51" s="471"/>
    </row>
    <row r="52" s="457" customFormat="1" ht="15">
      <c r="D52" s="457" t="s">
        <v>74</v>
      </c>
    </row>
    <row r="53" spans="1:15" ht="15">
      <c r="A53" s="457"/>
      <c r="B53" s="457"/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</row>
  </sheetData>
  <sheetProtection/>
  <protectedRanges>
    <protectedRange password="E963" sqref="H38:H39 I17:I22 I24:I44" name="F?rmulas 1_1"/>
  </protectedRanges>
  <mergeCells count="16">
    <mergeCell ref="K15:K16"/>
    <mergeCell ref="L15:L16"/>
    <mergeCell ref="N15:N16"/>
    <mergeCell ref="O15:O16"/>
    <mergeCell ref="A15:A16"/>
    <mergeCell ref="B15:B16"/>
    <mergeCell ref="C15:C16"/>
    <mergeCell ref="D15:H15"/>
    <mergeCell ref="I15:I16"/>
    <mergeCell ref="J15:J16"/>
    <mergeCell ref="C5:J5"/>
    <mergeCell ref="G6:H6"/>
    <mergeCell ref="M6:O6"/>
    <mergeCell ref="G8:H8"/>
    <mergeCell ref="M8:O8"/>
    <mergeCell ref="M12:O12"/>
  </mergeCells>
  <dataValidations count="6">
    <dataValidation type="decimal" allowBlank="1" showInputMessage="1" showErrorMessage="1" promptTitle="CONVOCATORIA 2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M17:M46">
      <formula1>0</formula1>
      <formula2>5</formula2>
    </dataValidation>
    <dataValidation type="textLength" allowBlank="1" showInputMessage="1" showErrorMessage="1" promptTitle="CODIGO ESTUDIANTIL" prompt="Por favor digite el código del estudiante con el 0 inicial, esta celda solo permite el ingreso de los códigos completos, recuerde que tienen 12 dígitos" errorTitle="CODIGO ERRÓNEO" error="Verifique el código ingresado, recuerde que tiene 12 dígitos con el 0 inicial, esta celda no admite valores de documento de identificación." sqref="B17:B46">
      <formula1>11</formula1>
      <formula2>12</formula2>
    </dataValidation>
    <dataValidation type="decimal" allowBlank="1" showInputMessage="1" showErrorMessage="1" promptTitle="CONVOCATORIA 1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J17:J22 J24:J46">
      <formula1>0</formula1>
      <formula2>5</formula2>
    </dataValidation>
    <dataValidation allowBlank="1" showInputMessage="1" showErrorMessage="1" promptTitle="NOMBRE DEL CURSO" prompt="Ingrese el nombre del curso como aparece en plataforma" sqref="C8"/>
    <dataValidation type="textLength" allowBlank="1" showInputMessage="1" showErrorMessage="1" promptTitle="CODIGO DEL CURSO" prompt="El código del curso debe contener siete dígitos, como aparece en plataforma" errorTitle="CODIGO ERRÓNEO" error="Recuerde que el código tiene siete digitos, debe ingresarlo como aparece en plataforma" sqref="C10">
      <formula1>6</formula1>
      <formula2>7</formula2>
    </dataValidation>
    <dataValidation type="decimal" allowBlank="1" showInputMessage="1" showErrorMessage="1" promptTitle="EVALUACIÓN PERMANENTE" prompt="Esta celda solo permite números, si el estudiante no presentó ingrese 0,0 para que la fórmula calcule correctamente" errorTitle="DATO INCORRECTO" error="Debe ingresar solo valores numéricos, si el estudiante no se presentó ingrese 0,0 para que la formula calcule correctamente" sqref="E40:H44 E45:I46 D17:D46 H17:H37 E17:G39 I23:L23">
      <formula1>0</formula1>
      <formula2>5</formula2>
    </dataValidation>
  </dataValidations>
  <hyperlinks>
    <hyperlink ref="M12" r:id="rId1" display="HAMMESRGARAVITO@GMAIL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C23">
      <selection activeCell="C35" sqref="C35"/>
    </sheetView>
  </sheetViews>
  <sheetFormatPr defaultColWidth="11.421875" defaultRowHeight="15"/>
  <cols>
    <col min="1" max="1" width="6.00390625" style="476" customWidth="1"/>
    <col min="2" max="2" width="15.8515625" style="513" customWidth="1"/>
    <col min="3" max="3" width="37.28125" style="476" customWidth="1"/>
    <col min="4" max="11" width="6.421875" style="476" customWidth="1"/>
    <col min="12" max="12" width="7.28125" style="476" bestFit="1" customWidth="1"/>
    <col min="13" max="13" width="10.8515625" style="476" customWidth="1"/>
    <col min="14" max="14" width="10.28125" style="476" customWidth="1"/>
    <col min="15" max="15" width="12.28125" style="476" customWidth="1"/>
    <col min="16" max="16384" width="11.421875" style="476" customWidth="1"/>
  </cols>
  <sheetData>
    <row r="1" spans="1:15" s="102" customFormat="1" ht="12">
      <c r="A1" s="473" t="s">
        <v>47</v>
      </c>
      <c r="B1" s="511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4"/>
      <c r="O1" s="474"/>
    </row>
    <row r="2" spans="1:15" s="102" customFormat="1" ht="12">
      <c r="A2" s="473" t="s">
        <v>48</v>
      </c>
      <c r="B2" s="511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4"/>
      <c r="O2" s="474"/>
    </row>
    <row r="3" spans="1:15" s="102" customFormat="1" ht="12">
      <c r="A3" s="475" t="s">
        <v>49</v>
      </c>
      <c r="B3" s="512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4"/>
      <c r="O3" s="474"/>
    </row>
    <row r="4" spans="1:15" s="102" customFormat="1" ht="12">
      <c r="A4" s="475" t="s">
        <v>50</v>
      </c>
      <c r="B4" s="512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4"/>
      <c r="O4" s="474"/>
    </row>
    <row r="5" spans="3:12" ht="11.25" customHeight="1">
      <c r="C5" s="599"/>
      <c r="D5" s="599"/>
      <c r="E5" s="599"/>
      <c r="F5" s="599"/>
      <c r="G5" s="599"/>
      <c r="H5" s="599"/>
      <c r="I5" s="599"/>
      <c r="J5" s="599"/>
      <c r="K5" s="477"/>
      <c r="L5" s="477"/>
    </row>
    <row r="6" spans="1:15" s="479" customFormat="1" ht="12.75">
      <c r="A6" s="478" t="s">
        <v>51</v>
      </c>
      <c r="C6" s="480" t="s">
        <v>93</v>
      </c>
      <c r="D6" s="481"/>
      <c r="E6" s="478" t="s">
        <v>52</v>
      </c>
      <c r="G6" s="600">
        <v>8</v>
      </c>
      <c r="H6" s="601"/>
      <c r="J6" s="482" t="s">
        <v>53</v>
      </c>
      <c r="L6" s="483"/>
      <c r="M6" s="602" t="s">
        <v>54</v>
      </c>
      <c r="N6" s="602"/>
      <c r="O6" s="602"/>
    </row>
    <row r="7" spans="1:15" s="479" customFormat="1" ht="3.75" customHeight="1">
      <c r="A7" s="478"/>
      <c r="C7" s="484"/>
      <c r="D7" s="481"/>
      <c r="E7" s="478"/>
      <c r="J7" s="478"/>
      <c r="L7" s="483"/>
      <c r="M7" s="483"/>
      <c r="N7" s="485"/>
      <c r="O7" s="485"/>
    </row>
    <row r="8" spans="1:15" s="479" customFormat="1" ht="12.75">
      <c r="A8" s="478" t="s">
        <v>55</v>
      </c>
      <c r="C8" s="486" t="s">
        <v>92</v>
      </c>
      <c r="D8" s="481"/>
      <c r="E8" s="478" t="s">
        <v>56</v>
      </c>
      <c r="G8" s="600">
        <v>1</v>
      </c>
      <c r="H8" s="601"/>
      <c r="J8" s="482" t="s">
        <v>0</v>
      </c>
      <c r="L8" s="483"/>
      <c r="M8" s="600">
        <v>79317934</v>
      </c>
      <c r="N8" s="603"/>
      <c r="O8" s="601"/>
    </row>
    <row r="9" spans="1:15" s="479" customFormat="1" ht="3.75" customHeight="1">
      <c r="A9" s="478"/>
      <c r="C9" s="484"/>
      <c r="D9" s="481"/>
      <c r="J9" s="478"/>
      <c r="L9" s="483"/>
      <c r="M9" s="483"/>
      <c r="N9" s="485"/>
      <c r="O9" s="485"/>
    </row>
    <row r="10" spans="1:15" s="479" customFormat="1" ht="12.75">
      <c r="A10" s="478" t="s">
        <v>57</v>
      </c>
      <c r="C10" s="487">
        <v>503613</v>
      </c>
      <c r="D10" s="481"/>
      <c r="E10" s="483" t="s">
        <v>58</v>
      </c>
      <c r="H10" s="488"/>
      <c r="J10" s="482" t="s">
        <v>59</v>
      </c>
      <c r="L10" s="483"/>
      <c r="M10" s="489">
        <v>3752127</v>
      </c>
      <c r="N10" s="490" t="s">
        <v>60</v>
      </c>
      <c r="O10" s="488">
        <v>3124291921</v>
      </c>
    </row>
    <row r="11" spans="1:15" s="479" customFormat="1" ht="4.5" customHeight="1">
      <c r="A11" s="478"/>
      <c r="C11" s="484"/>
      <c r="D11" s="481"/>
      <c r="J11" s="478"/>
      <c r="L11" s="483"/>
      <c r="M11" s="483"/>
      <c r="N11" s="485"/>
      <c r="O11" s="485"/>
    </row>
    <row r="12" spans="1:15" s="479" customFormat="1" ht="15">
      <c r="A12" s="478" t="s">
        <v>61</v>
      </c>
      <c r="C12" s="491" t="s">
        <v>44</v>
      </c>
      <c r="D12" s="481"/>
      <c r="J12" s="482" t="s">
        <v>62</v>
      </c>
      <c r="L12" s="483"/>
      <c r="M12" s="604" t="s">
        <v>63</v>
      </c>
      <c r="N12" s="605"/>
      <c r="O12" s="605"/>
    </row>
    <row r="13" spans="3:15" ht="4.5" customHeight="1">
      <c r="C13" s="492"/>
      <c r="D13" s="493"/>
      <c r="J13" s="494"/>
      <c r="L13" s="495"/>
      <c r="M13" s="495"/>
      <c r="N13" s="496"/>
      <c r="O13" s="496"/>
    </row>
    <row r="14" ht="9.75" customHeight="1"/>
    <row r="15" spans="1:15" s="499" customFormat="1" ht="24" customHeight="1">
      <c r="A15" s="610" t="s">
        <v>64</v>
      </c>
      <c r="B15" s="611" t="s">
        <v>65</v>
      </c>
      <c r="C15" s="612" t="s">
        <v>66</v>
      </c>
      <c r="D15" s="614" t="s">
        <v>67</v>
      </c>
      <c r="E15" s="614"/>
      <c r="F15" s="614"/>
      <c r="G15" s="614"/>
      <c r="H15" s="614"/>
      <c r="I15" s="606">
        <v>0.6</v>
      </c>
      <c r="J15" s="615" t="s">
        <v>68</v>
      </c>
      <c r="K15" s="606">
        <v>0.4</v>
      </c>
      <c r="L15" s="608">
        <v>1</v>
      </c>
      <c r="M15" s="498" t="s">
        <v>69</v>
      </c>
      <c r="N15" s="609" t="s">
        <v>70</v>
      </c>
      <c r="O15" s="609" t="s">
        <v>71</v>
      </c>
    </row>
    <row r="16" spans="1:15" s="501" customFormat="1" ht="13.5" customHeight="1">
      <c r="A16" s="610"/>
      <c r="B16" s="611"/>
      <c r="C16" s="613"/>
      <c r="D16" s="500">
        <v>1</v>
      </c>
      <c r="E16" s="500">
        <v>2</v>
      </c>
      <c r="F16" s="500">
        <v>3</v>
      </c>
      <c r="G16" s="500">
        <v>4</v>
      </c>
      <c r="H16" s="500">
        <v>5</v>
      </c>
      <c r="I16" s="607"/>
      <c r="J16" s="616"/>
      <c r="K16" s="607"/>
      <c r="L16" s="608"/>
      <c r="M16" s="497" t="s">
        <v>72</v>
      </c>
      <c r="N16" s="609"/>
      <c r="O16" s="609"/>
    </row>
    <row r="17" spans="1:15" s="102" customFormat="1" ht="12.75">
      <c r="A17" s="502">
        <v>1</v>
      </c>
      <c r="B17" s="84">
        <v>83450522010</v>
      </c>
      <c r="C17" s="503" t="s">
        <v>75</v>
      </c>
      <c r="D17" s="95">
        <v>4.5</v>
      </c>
      <c r="E17" s="95">
        <v>4</v>
      </c>
      <c r="F17" s="95">
        <v>4.7</v>
      </c>
      <c r="G17" s="95">
        <v>4</v>
      </c>
      <c r="H17" s="95">
        <v>4.3</v>
      </c>
      <c r="I17" s="97">
        <f>(H17+G17+F17+E17+D17)*0.6/5</f>
        <v>2.58</v>
      </c>
      <c r="J17" s="95">
        <v>4.2</v>
      </c>
      <c r="K17" s="98">
        <f>J17*0.4</f>
        <v>1.6800000000000002</v>
      </c>
      <c r="L17" s="99">
        <f>K17+I17</f>
        <v>4.26</v>
      </c>
      <c r="M17" s="100"/>
      <c r="N17" s="99" t="str">
        <f aca="true" t="shared" si="0" ref="N17:N46">IF(M17&gt;0,(L17+M17)/2,"NA")</f>
        <v>NA</v>
      </c>
      <c r="O17" s="101"/>
    </row>
    <row r="18" spans="1:15" s="102" customFormat="1" ht="12.75">
      <c r="A18" s="504">
        <v>2</v>
      </c>
      <c r="B18" s="84">
        <v>83450052010</v>
      </c>
      <c r="C18" s="503" t="s">
        <v>76</v>
      </c>
      <c r="D18" s="95">
        <v>4.6</v>
      </c>
      <c r="E18" s="95">
        <v>4.7</v>
      </c>
      <c r="F18" s="95">
        <v>4.5</v>
      </c>
      <c r="G18" s="95">
        <v>4.3</v>
      </c>
      <c r="H18" s="95">
        <v>4</v>
      </c>
      <c r="I18" s="97">
        <f aca="true" t="shared" si="1" ref="I18:I34">(H18+G18+F18+E18+D18)*0.6/5</f>
        <v>2.652</v>
      </c>
      <c r="J18" s="95">
        <v>4.3</v>
      </c>
      <c r="K18" s="98">
        <f aca="true" t="shared" si="2" ref="K18:K34">J18*0.4</f>
        <v>1.72</v>
      </c>
      <c r="L18" s="99">
        <f aca="true" t="shared" si="3" ref="L18:L34">K18+I18</f>
        <v>4.372</v>
      </c>
      <c r="M18" s="100"/>
      <c r="N18" s="99" t="str">
        <f t="shared" si="0"/>
        <v>NA</v>
      </c>
      <c r="O18" s="101"/>
    </row>
    <row r="19" spans="1:15" s="102" customFormat="1" ht="12.75">
      <c r="A19" s="502">
        <v>3</v>
      </c>
      <c r="B19" s="84">
        <v>83450072010</v>
      </c>
      <c r="C19" s="503" t="s">
        <v>77</v>
      </c>
      <c r="D19" s="95">
        <v>4.8</v>
      </c>
      <c r="E19" s="95">
        <v>4.7</v>
      </c>
      <c r="F19" s="95">
        <v>4.5</v>
      </c>
      <c r="G19" s="95">
        <v>4.3</v>
      </c>
      <c r="H19" s="95">
        <v>4</v>
      </c>
      <c r="I19" s="97">
        <f t="shared" si="1"/>
        <v>2.676</v>
      </c>
      <c r="J19" s="95">
        <v>4</v>
      </c>
      <c r="K19" s="98">
        <f t="shared" si="2"/>
        <v>1.6</v>
      </c>
      <c r="L19" s="99">
        <f t="shared" si="3"/>
        <v>4.276</v>
      </c>
      <c r="M19" s="100"/>
      <c r="N19" s="99" t="str">
        <f t="shared" si="0"/>
        <v>NA</v>
      </c>
      <c r="O19" s="101"/>
    </row>
    <row r="20" spans="1:15" s="102" customFormat="1" ht="12.75">
      <c r="A20" s="504">
        <v>4</v>
      </c>
      <c r="B20" s="84">
        <v>83450082010</v>
      </c>
      <c r="C20" s="503" t="s">
        <v>78</v>
      </c>
      <c r="D20" s="95">
        <v>5</v>
      </c>
      <c r="E20" s="95">
        <v>4</v>
      </c>
      <c r="F20" s="95">
        <v>4.7</v>
      </c>
      <c r="G20" s="95">
        <v>4</v>
      </c>
      <c r="H20" s="96">
        <v>4.3</v>
      </c>
      <c r="I20" s="97">
        <f t="shared" si="1"/>
        <v>2.6399999999999997</v>
      </c>
      <c r="J20" s="95">
        <v>4.3</v>
      </c>
      <c r="K20" s="98">
        <f t="shared" si="2"/>
        <v>1.72</v>
      </c>
      <c r="L20" s="99">
        <f t="shared" si="3"/>
        <v>4.359999999999999</v>
      </c>
      <c r="M20" s="100"/>
      <c r="N20" s="99" t="str">
        <f t="shared" si="0"/>
        <v>NA</v>
      </c>
      <c r="O20" s="101"/>
    </row>
    <row r="21" spans="1:15" s="102" customFormat="1" ht="12.75">
      <c r="A21" s="502">
        <v>5</v>
      </c>
      <c r="B21" s="84">
        <v>83450112010</v>
      </c>
      <c r="C21" s="503" t="s">
        <v>79</v>
      </c>
      <c r="D21" s="95">
        <v>4.6</v>
      </c>
      <c r="E21" s="95">
        <v>3.7</v>
      </c>
      <c r="F21" s="95">
        <v>4</v>
      </c>
      <c r="G21" s="95">
        <v>4</v>
      </c>
      <c r="H21" s="96">
        <v>4</v>
      </c>
      <c r="I21" s="97">
        <f t="shared" si="1"/>
        <v>2.4359999999999995</v>
      </c>
      <c r="J21" s="95">
        <v>4.7</v>
      </c>
      <c r="K21" s="98">
        <f t="shared" si="2"/>
        <v>1.8800000000000001</v>
      </c>
      <c r="L21" s="99">
        <v>4.3</v>
      </c>
      <c r="M21" s="100"/>
      <c r="N21" s="99" t="str">
        <f t="shared" si="0"/>
        <v>NA</v>
      </c>
      <c r="O21" s="101"/>
    </row>
    <row r="22" spans="1:15" s="102" customFormat="1" ht="12.75">
      <c r="A22" s="504">
        <v>6</v>
      </c>
      <c r="B22" s="84">
        <v>83450122010</v>
      </c>
      <c r="C22" s="503" t="s">
        <v>80</v>
      </c>
      <c r="D22" s="95">
        <v>4.5</v>
      </c>
      <c r="E22" s="95">
        <v>4</v>
      </c>
      <c r="F22" s="95">
        <v>4.5</v>
      </c>
      <c r="G22" s="95">
        <v>4.3</v>
      </c>
      <c r="H22" s="96">
        <v>4.6</v>
      </c>
      <c r="I22" s="97">
        <f t="shared" si="1"/>
        <v>2.6279999999999997</v>
      </c>
      <c r="J22" s="95">
        <v>4.5</v>
      </c>
      <c r="K22" s="98">
        <f t="shared" si="2"/>
        <v>1.8</v>
      </c>
      <c r="L22" s="99">
        <f t="shared" si="3"/>
        <v>4.428</v>
      </c>
      <c r="M22" s="100"/>
      <c r="N22" s="99" t="str">
        <f t="shared" si="0"/>
        <v>NA</v>
      </c>
      <c r="O22" s="101"/>
    </row>
    <row r="23" spans="1:15" s="102" customFormat="1" ht="12.75">
      <c r="A23" s="502">
        <v>7</v>
      </c>
      <c r="B23" s="84">
        <v>83451122010</v>
      </c>
      <c r="C23" s="503" t="s">
        <v>81</v>
      </c>
      <c r="D23" s="95">
        <v>4.5</v>
      </c>
      <c r="E23" s="95">
        <v>3.7</v>
      </c>
      <c r="F23" s="95">
        <v>4</v>
      </c>
      <c r="G23" s="95">
        <v>4</v>
      </c>
      <c r="H23" s="96">
        <v>4</v>
      </c>
      <c r="I23" s="97">
        <f t="shared" si="1"/>
        <v>2.424</v>
      </c>
      <c r="J23" s="95">
        <v>5</v>
      </c>
      <c r="K23" s="98">
        <f t="shared" si="2"/>
        <v>2</v>
      </c>
      <c r="L23" s="99">
        <v>4.7</v>
      </c>
      <c r="M23" s="100"/>
      <c r="N23" s="99" t="str">
        <f t="shared" si="0"/>
        <v>NA</v>
      </c>
      <c r="O23" s="101"/>
    </row>
    <row r="24" spans="1:15" s="102" customFormat="1" ht="12.75">
      <c r="A24" s="504">
        <v>8</v>
      </c>
      <c r="B24" s="84">
        <v>83451512010</v>
      </c>
      <c r="C24" s="503" t="s">
        <v>82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7">
        <f t="shared" si="1"/>
        <v>0</v>
      </c>
      <c r="J24" s="95">
        <v>0</v>
      </c>
      <c r="K24" s="98">
        <f t="shared" si="2"/>
        <v>0</v>
      </c>
      <c r="L24" s="99">
        <f t="shared" si="3"/>
        <v>0</v>
      </c>
      <c r="M24" s="100"/>
      <c r="N24" s="99" t="str">
        <f t="shared" si="0"/>
        <v>NA</v>
      </c>
      <c r="O24" s="101"/>
    </row>
    <row r="25" spans="1:15" s="102" customFormat="1" ht="12.75">
      <c r="A25" s="502">
        <v>9</v>
      </c>
      <c r="B25" s="84">
        <v>83450982010</v>
      </c>
      <c r="C25" s="503" t="s">
        <v>83</v>
      </c>
      <c r="D25" s="95">
        <v>4.5</v>
      </c>
      <c r="E25" s="95">
        <v>4</v>
      </c>
      <c r="F25" s="95">
        <v>4.5</v>
      </c>
      <c r="G25" s="95">
        <v>4.3</v>
      </c>
      <c r="H25" s="96">
        <v>4.6</v>
      </c>
      <c r="I25" s="97">
        <f t="shared" si="1"/>
        <v>2.6279999999999997</v>
      </c>
      <c r="J25" s="95">
        <v>4.5</v>
      </c>
      <c r="K25" s="98">
        <f t="shared" si="2"/>
        <v>1.8</v>
      </c>
      <c r="L25" s="99">
        <f t="shared" si="3"/>
        <v>4.428</v>
      </c>
      <c r="M25" s="100"/>
      <c r="N25" s="99" t="str">
        <f t="shared" si="0"/>
        <v>NA</v>
      </c>
      <c r="O25" s="101"/>
    </row>
    <row r="26" spans="1:15" s="102" customFormat="1" ht="12.75">
      <c r="A26" s="504">
        <v>10</v>
      </c>
      <c r="B26" s="437">
        <v>83450262010</v>
      </c>
      <c r="C26" s="503" t="s">
        <v>84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7">
        <f t="shared" si="1"/>
        <v>0</v>
      </c>
      <c r="J26" s="95">
        <v>0</v>
      </c>
      <c r="K26" s="98">
        <f t="shared" si="2"/>
        <v>0</v>
      </c>
      <c r="L26" s="99">
        <f t="shared" si="3"/>
        <v>0</v>
      </c>
      <c r="M26" s="100"/>
      <c r="N26" s="99" t="str">
        <f t="shared" si="0"/>
        <v>NA</v>
      </c>
      <c r="O26" s="101"/>
    </row>
    <row r="27" spans="1:15" s="102" customFormat="1" ht="12.75">
      <c r="A27" s="502">
        <v>11</v>
      </c>
      <c r="B27" s="84">
        <v>83403382011</v>
      </c>
      <c r="C27" s="503" t="s">
        <v>85</v>
      </c>
      <c r="D27" s="95">
        <v>4.3</v>
      </c>
      <c r="E27" s="95">
        <v>4</v>
      </c>
      <c r="F27" s="95">
        <v>4.7</v>
      </c>
      <c r="G27" s="95">
        <v>4</v>
      </c>
      <c r="H27" s="96">
        <v>4.3</v>
      </c>
      <c r="I27" s="97">
        <f t="shared" si="1"/>
        <v>2.556</v>
      </c>
      <c r="J27" s="95">
        <v>4.3</v>
      </c>
      <c r="K27" s="98">
        <f t="shared" si="2"/>
        <v>1.72</v>
      </c>
      <c r="L27" s="99">
        <f t="shared" si="3"/>
        <v>4.276</v>
      </c>
      <c r="M27" s="100"/>
      <c r="N27" s="99" t="str">
        <f t="shared" si="0"/>
        <v>NA</v>
      </c>
      <c r="O27" s="101"/>
    </row>
    <row r="28" spans="1:15" s="102" customFormat="1" ht="12.75">
      <c r="A28" s="504">
        <v>12</v>
      </c>
      <c r="B28" s="84">
        <v>83451052010</v>
      </c>
      <c r="C28" s="503" t="s">
        <v>86</v>
      </c>
      <c r="D28" s="95">
        <v>4.5</v>
      </c>
      <c r="E28" s="95">
        <v>4.7</v>
      </c>
      <c r="F28" s="95">
        <v>4.3</v>
      </c>
      <c r="G28" s="95">
        <v>4</v>
      </c>
      <c r="H28" s="96">
        <v>4</v>
      </c>
      <c r="I28" s="97">
        <f t="shared" si="1"/>
        <v>2.58</v>
      </c>
      <c r="J28" s="95">
        <v>4.4</v>
      </c>
      <c r="K28" s="98">
        <f t="shared" si="2"/>
        <v>1.7600000000000002</v>
      </c>
      <c r="L28" s="99">
        <f t="shared" si="3"/>
        <v>4.34</v>
      </c>
      <c r="M28" s="100"/>
      <c r="N28" s="99" t="str">
        <f t="shared" si="0"/>
        <v>NA</v>
      </c>
      <c r="O28" s="101"/>
    </row>
    <row r="29" spans="1:15" s="102" customFormat="1" ht="12.75">
      <c r="A29" s="502">
        <v>13</v>
      </c>
      <c r="B29" s="84">
        <v>83451442010</v>
      </c>
      <c r="C29" s="503" t="s">
        <v>87</v>
      </c>
      <c r="D29" s="95">
        <v>4.5</v>
      </c>
      <c r="E29" s="95">
        <v>4.7</v>
      </c>
      <c r="F29" s="95">
        <v>4.3</v>
      </c>
      <c r="G29" s="95">
        <v>4</v>
      </c>
      <c r="H29" s="95">
        <v>4</v>
      </c>
      <c r="I29" s="97">
        <f t="shared" si="1"/>
        <v>2.58</v>
      </c>
      <c r="J29" s="95">
        <v>4.1</v>
      </c>
      <c r="K29" s="98">
        <f t="shared" si="2"/>
        <v>1.64</v>
      </c>
      <c r="L29" s="99">
        <f t="shared" si="3"/>
        <v>4.22</v>
      </c>
      <c r="M29" s="100"/>
      <c r="N29" s="99" t="str">
        <f t="shared" si="0"/>
        <v>NA</v>
      </c>
      <c r="O29" s="101"/>
    </row>
    <row r="30" spans="1:15" s="526" customFormat="1" ht="12.75">
      <c r="A30" s="517">
        <v>14</v>
      </c>
      <c r="B30" s="518">
        <v>83451132010</v>
      </c>
      <c r="C30" s="519" t="s">
        <v>88</v>
      </c>
      <c r="D30" s="520">
        <v>4.8</v>
      </c>
      <c r="E30" s="520">
        <v>4.8</v>
      </c>
      <c r="F30" s="520">
        <v>4.8</v>
      </c>
      <c r="G30" s="520">
        <v>4.8</v>
      </c>
      <c r="H30" s="520">
        <v>4.8</v>
      </c>
      <c r="I30" s="521">
        <f t="shared" si="1"/>
        <v>2.88</v>
      </c>
      <c r="J30" s="520">
        <v>5</v>
      </c>
      <c r="K30" s="522">
        <f t="shared" si="2"/>
        <v>2</v>
      </c>
      <c r="L30" s="523">
        <v>4.9</v>
      </c>
      <c r="M30" s="524"/>
      <c r="N30" s="523" t="str">
        <f t="shared" si="0"/>
        <v>NA</v>
      </c>
      <c r="O30" s="525"/>
    </row>
    <row r="31" spans="1:15" s="102" customFormat="1" ht="12.75">
      <c r="A31" s="502">
        <v>15</v>
      </c>
      <c r="B31" s="84">
        <v>83451072010</v>
      </c>
      <c r="C31" s="503" t="s">
        <v>89</v>
      </c>
      <c r="D31" s="95">
        <v>4.5</v>
      </c>
      <c r="E31" s="95">
        <v>4</v>
      </c>
      <c r="F31" s="95">
        <v>4.7</v>
      </c>
      <c r="G31" s="95">
        <v>4</v>
      </c>
      <c r="H31" s="96">
        <v>4.3</v>
      </c>
      <c r="I31" s="97">
        <f t="shared" si="1"/>
        <v>2.58</v>
      </c>
      <c r="J31" s="95">
        <v>4.3</v>
      </c>
      <c r="K31" s="98">
        <f t="shared" si="2"/>
        <v>1.72</v>
      </c>
      <c r="L31" s="99">
        <f t="shared" si="3"/>
        <v>4.3</v>
      </c>
      <c r="M31" s="100"/>
      <c r="N31" s="99" t="str">
        <f t="shared" si="0"/>
        <v>NA</v>
      </c>
      <c r="O31" s="101"/>
    </row>
    <row r="32" spans="1:15" s="102" customFormat="1" ht="12.75">
      <c r="A32" s="504">
        <v>16</v>
      </c>
      <c r="B32" s="84">
        <v>83450432010</v>
      </c>
      <c r="C32" s="503" t="s">
        <v>90</v>
      </c>
      <c r="D32" s="95">
        <v>4.5</v>
      </c>
      <c r="E32" s="95">
        <v>4.7</v>
      </c>
      <c r="F32" s="95">
        <v>4.3</v>
      </c>
      <c r="G32" s="95">
        <v>4</v>
      </c>
      <c r="H32" s="95">
        <v>4</v>
      </c>
      <c r="I32" s="97">
        <f t="shared" si="1"/>
        <v>2.58</v>
      </c>
      <c r="J32" s="95">
        <v>4.6</v>
      </c>
      <c r="K32" s="98">
        <f t="shared" si="2"/>
        <v>1.8399999999999999</v>
      </c>
      <c r="L32" s="99">
        <f t="shared" si="3"/>
        <v>4.42</v>
      </c>
      <c r="M32" s="100"/>
      <c r="N32" s="99" t="str">
        <f t="shared" si="0"/>
        <v>NA</v>
      </c>
      <c r="O32" s="101"/>
    </row>
    <row r="33" spans="1:15" s="102" customFormat="1" ht="12.75">
      <c r="A33" s="502">
        <v>17</v>
      </c>
      <c r="B33" s="84">
        <v>83451092010</v>
      </c>
      <c r="C33" s="503" t="s">
        <v>91</v>
      </c>
      <c r="D33" s="95">
        <v>4.5</v>
      </c>
      <c r="E33" s="95">
        <v>4.7</v>
      </c>
      <c r="F33" s="95">
        <v>4.5</v>
      </c>
      <c r="G33" s="95">
        <v>4.3</v>
      </c>
      <c r="H33" s="95">
        <v>4</v>
      </c>
      <c r="I33" s="97">
        <f t="shared" si="1"/>
        <v>2.6399999999999997</v>
      </c>
      <c r="J33" s="95">
        <v>4.6</v>
      </c>
      <c r="K33" s="98">
        <f t="shared" si="2"/>
        <v>1.8399999999999999</v>
      </c>
      <c r="L33" s="99">
        <f t="shared" si="3"/>
        <v>4.4799999999999995</v>
      </c>
      <c r="M33" s="100"/>
      <c r="N33" s="99" t="str">
        <f t="shared" si="0"/>
        <v>NA</v>
      </c>
      <c r="O33" s="101"/>
    </row>
    <row r="34" spans="1:15" s="102" customFormat="1" ht="12.75">
      <c r="A34" s="504">
        <v>18</v>
      </c>
      <c r="B34" s="516" t="s">
        <v>235</v>
      </c>
      <c r="C34" s="85" t="s">
        <v>234</v>
      </c>
      <c r="D34" s="95">
        <v>4.5</v>
      </c>
      <c r="E34" s="95">
        <v>3.7</v>
      </c>
      <c r="F34" s="95">
        <v>4</v>
      </c>
      <c r="G34" s="95">
        <v>4</v>
      </c>
      <c r="H34" s="96">
        <v>4</v>
      </c>
      <c r="I34" s="97">
        <f t="shared" si="1"/>
        <v>2.424</v>
      </c>
      <c r="J34" s="95">
        <v>4.3</v>
      </c>
      <c r="K34" s="98">
        <f t="shared" si="2"/>
        <v>1.72</v>
      </c>
      <c r="L34" s="99">
        <f t="shared" si="3"/>
        <v>4.144</v>
      </c>
      <c r="M34" s="100"/>
      <c r="N34" s="99" t="str">
        <f t="shared" si="0"/>
        <v>NA</v>
      </c>
      <c r="O34" s="101"/>
    </row>
    <row r="35" spans="1:15" s="102" customFormat="1" ht="12.75">
      <c r="A35" s="502">
        <v>19</v>
      </c>
      <c r="B35" s="84"/>
      <c r="C35" s="85"/>
      <c r="D35" s="95"/>
      <c r="E35" s="95"/>
      <c r="F35" s="95"/>
      <c r="G35" s="95"/>
      <c r="H35" s="95"/>
      <c r="I35" s="97"/>
      <c r="J35" s="95"/>
      <c r="K35" s="98"/>
      <c r="L35" s="99"/>
      <c r="M35" s="100"/>
      <c r="N35" s="99" t="str">
        <f t="shared" si="0"/>
        <v>NA</v>
      </c>
      <c r="O35" s="101"/>
    </row>
    <row r="36" spans="1:15" s="102" customFormat="1" ht="15.75">
      <c r="A36" s="504">
        <v>20</v>
      </c>
      <c r="B36" s="84"/>
      <c r="C36" s="472"/>
      <c r="D36" s="95"/>
      <c r="E36" s="95"/>
      <c r="F36" s="95"/>
      <c r="G36" s="95"/>
      <c r="H36" s="96"/>
      <c r="I36" s="97"/>
      <c r="J36" s="95"/>
      <c r="K36" s="98"/>
      <c r="L36" s="99"/>
      <c r="M36" s="100"/>
      <c r="N36" s="99" t="str">
        <f t="shared" si="0"/>
        <v>NA</v>
      </c>
      <c r="O36" s="101"/>
    </row>
    <row r="37" spans="1:15" s="102" customFormat="1" ht="12.75">
      <c r="A37" s="502">
        <v>21</v>
      </c>
      <c r="B37" s="84"/>
      <c r="C37" s="85"/>
      <c r="D37" s="95"/>
      <c r="E37" s="95"/>
      <c r="F37" s="95"/>
      <c r="G37" s="95"/>
      <c r="H37" s="95"/>
      <c r="I37" s="97"/>
      <c r="J37" s="95"/>
      <c r="K37" s="98"/>
      <c r="L37" s="99"/>
      <c r="M37" s="100"/>
      <c r="N37" s="99" t="str">
        <f t="shared" si="0"/>
        <v>NA</v>
      </c>
      <c r="O37" s="101"/>
    </row>
    <row r="38" spans="1:15" s="102" customFormat="1" ht="12.75">
      <c r="A38" s="504">
        <v>22</v>
      </c>
      <c r="B38" s="84"/>
      <c r="C38" s="85"/>
      <c r="D38" s="95"/>
      <c r="E38" s="95"/>
      <c r="F38" s="95"/>
      <c r="G38" s="95"/>
      <c r="H38" s="96"/>
      <c r="I38" s="97"/>
      <c r="J38" s="95"/>
      <c r="K38" s="98"/>
      <c r="L38" s="99"/>
      <c r="M38" s="100">
        <v>3.1</v>
      </c>
      <c r="N38" s="99">
        <f t="shared" si="0"/>
        <v>1.55</v>
      </c>
      <c r="O38" s="101"/>
    </row>
    <row r="39" spans="1:15" s="102" customFormat="1" ht="12.75">
      <c r="A39" s="502">
        <v>23</v>
      </c>
      <c r="B39" s="514"/>
      <c r="C39" s="104"/>
      <c r="D39" s="95"/>
      <c r="E39" s="95"/>
      <c r="F39" s="95"/>
      <c r="G39" s="95"/>
      <c r="H39" s="96"/>
      <c r="I39" s="97"/>
      <c r="J39" s="95"/>
      <c r="K39" s="98"/>
      <c r="L39" s="99"/>
      <c r="M39" s="100"/>
      <c r="N39" s="99" t="str">
        <f t="shared" si="0"/>
        <v>NA</v>
      </c>
      <c r="O39" s="101"/>
    </row>
    <row r="40" spans="1:15" s="102" customFormat="1" ht="12.75">
      <c r="A40" s="504">
        <v>24</v>
      </c>
      <c r="B40" s="84"/>
      <c r="C40" s="85"/>
      <c r="D40" s="95"/>
      <c r="E40" s="95"/>
      <c r="F40" s="95"/>
      <c r="G40" s="95"/>
      <c r="H40" s="96"/>
      <c r="I40" s="97"/>
      <c r="J40" s="95"/>
      <c r="K40" s="98"/>
      <c r="L40" s="99"/>
      <c r="M40" s="100"/>
      <c r="N40" s="99" t="str">
        <f t="shared" si="0"/>
        <v>NA</v>
      </c>
      <c r="O40" s="101"/>
    </row>
    <row r="41" spans="1:15" s="102" customFormat="1" ht="12.75">
      <c r="A41" s="502">
        <v>25</v>
      </c>
      <c r="B41" s="84"/>
      <c r="C41" s="85"/>
      <c r="D41" s="95"/>
      <c r="E41" s="95"/>
      <c r="F41" s="95"/>
      <c r="G41" s="95"/>
      <c r="H41" s="96"/>
      <c r="I41" s="97"/>
      <c r="J41" s="95"/>
      <c r="K41" s="98"/>
      <c r="L41" s="99"/>
      <c r="M41" s="100"/>
      <c r="N41" s="99" t="str">
        <f t="shared" si="0"/>
        <v>NA</v>
      </c>
      <c r="O41" s="101"/>
    </row>
    <row r="42" spans="1:15" s="102" customFormat="1" ht="12.75">
      <c r="A42" s="504">
        <v>26</v>
      </c>
      <c r="B42" s="84"/>
      <c r="C42" s="85"/>
      <c r="D42" s="95"/>
      <c r="E42" s="95"/>
      <c r="F42" s="95"/>
      <c r="G42" s="95"/>
      <c r="H42" s="96"/>
      <c r="I42" s="97"/>
      <c r="J42" s="95"/>
      <c r="K42" s="98"/>
      <c r="L42" s="99"/>
      <c r="M42" s="100"/>
      <c r="N42" s="99" t="str">
        <f t="shared" si="0"/>
        <v>NA</v>
      </c>
      <c r="O42" s="101"/>
    </row>
    <row r="43" spans="1:15" s="102" customFormat="1" ht="12.75">
      <c r="A43" s="502">
        <v>27</v>
      </c>
      <c r="B43" s="84"/>
      <c r="C43" s="85"/>
      <c r="D43" s="95"/>
      <c r="E43" s="95"/>
      <c r="F43" s="95"/>
      <c r="G43" s="95"/>
      <c r="H43" s="96"/>
      <c r="I43" s="97"/>
      <c r="J43" s="95"/>
      <c r="K43" s="98"/>
      <c r="L43" s="99"/>
      <c r="M43" s="100"/>
      <c r="N43" s="99" t="str">
        <f t="shared" si="0"/>
        <v>NA</v>
      </c>
      <c r="O43" s="101"/>
    </row>
    <row r="44" spans="1:15" s="102" customFormat="1" ht="12.75">
      <c r="A44" s="504">
        <v>28</v>
      </c>
      <c r="B44" s="84"/>
      <c r="C44" s="85"/>
      <c r="D44" s="95"/>
      <c r="E44" s="95"/>
      <c r="F44" s="95"/>
      <c r="G44" s="95"/>
      <c r="H44" s="95"/>
      <c r="I44" s="97"/>
      <c r="J44" s="95"/>
      <c r="K44" s="98"/>
      <c r="L44" s="99"/>
      <c r="M44" s="100"/>
      <c r="N44" s="99" t="str">
        <f t="shared" si="0"/>
        <v>NA</v>
      </c>
      <c r="O44" s="101"/>
    </row>
    <row r="45" spans="1:15" s="102" customFormat="1" ht="12.75">
      <c r="A45" s="502">
        <v>29</v>
      </c>
      <c r="B45" s="84"/>
      <c r="C45" s="85"/>
      <c r="D45" s="95"/>
      <c r="E45" s="95"/>
      <c r="F45" s="95"/>
      <c r="G45" s="95"/>
      <c r="H45" s="95"/>
      <c r="I45" s="95"/>
      <c r="J45" s="95"/>
      <c r="K45" s="98"/>
      <c r="L45" s="99"/>
      <c r="M45" s="100"/>
      <c r="N45" s="99" t="str">
        <f t="shared" si="0"/>
        <v>NA</v>
      </c>
      <c r="O45" s="101"/>
    </row>
    <row r="46" spans="1:15" s="102" customFormat="1" ht="12.75">
      <c r="A46" s="504">
        <v>30</v>
      </c>
      <c r="B46" s="84"/>
      <c r="C46" s="85"/>
      <c r="D46" s="95"/>
      <c r="E46" s="95"/>
      <c r="F46" s="95"/>
      <c r="G46" s="95"/>
      <c r="H46" s="95"/>
      <c r="I46" s="95"/>
      <c r="J46" s="95"/>
      <c r="K46" s="98"/>
      <c r="L46" s="99"/>
      <c r="M46" s="100"/>
      <c r="N46" s="99" t="str">
        <f t="shared" si="0"/>
        <v>NA</v>
      </c>
      <c r="O46" s="101"/>
    </row>
    <row r="49" spans="1:15" s="505" customFormat="1" ht="12" customHeight="1">
      <c r="A49" s="496" t="s">
        <v>73</v>
      </c>
      <c r="B49" s="515"/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</row>
    <row r="50" spans="1:15" s="505" customFormat="1" ht="22.5" customHeight="1">
      <c r="A50" s="496"/>
      <c r="B50" s="515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</row>
    <row r="51" spans="2:13" s="505" customFormat="1" ht="13.5" customHeight="1">
      <c r="B51" s="515"/>
      <c r="C51" s="508"/>
      <c r="D51" s="506"/>
      <c r="E51" s="506"/>
      <c r="F51" s="506"/>
      <c r="G51" s="506"/>
      <c r="H51" s="506"/>
      <c r="I51" s="509"/>
      <c r="J51" s="510"/>
      <c r="K51" s="510"/>
      <c r="L51" s="510"/>
      <c r="M51" s="510"/>
    </row>
    <row r="52" spans="2:4" s="505" customFormat="1" ht="15">
      <c r="B52" s="515"/>
      <c r="D52" s="496" t="s">
        <v>74</v>
      </c>
    </row>
    <row r="53" spans="1:15" ht="15">
      <c r="A53" s="505"/>
      <c r="B53" s="515"/>
      <c r="C53" s="505"/>
      <c r="D53" s="496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</row>
  </sheetData>
  <sheetProtection/>
  <protectedRanges>
    <protectedRange password="E963" sqref="I17:I44" name="F?rmulas 1_1"/>
  </protectedRanges>
  <mergeCells count="16">
    <mergeCell ref="K15:K16"/>
    <mergeCell ref="L15:L16"/>
    <mergeCell ref="N15:N16"/>
    <mergeCell ref="O15:O16"/>
    <mergeCell ref="A15:A16"/>
    <mergeCell ref="B15:B16"/>
    <mergeCell ref="C15:C16"/>
    <mergeCell ref="D15:H15"/>
    <mergeCell ref="I15:I16"/>
    <mergeCell ref="J15:J16"/>
    <mergeCell ref="C5:J5"/>
    <mergeCell ref="G6:H6"/>
    <mergeCell ref="M6:O6"/>
    <mergeCell ref="G8:H8"/>
    <mergeCell ref="M8:O8"/>
    <mergeCell ref="M12:O12"/>
  </mergeCells>
  <dataValidations count="6">
    <dataValidation type="decimal" allowBlank="1" showInputMessage="1" showErrorMessage="1" promptTitle="EVALUACIÓN PERMANENTE" prompt="Esta celda solo permite números, si el estudiante no presentó ingrese 0,0 para que la fórmula calcule correctamente" errorTitle="DATO INCORRECTO" error="Debe ingresar solo valores numéricos, si el estudiante no se presentó ingrese 0,0 para que la formula calcule correctamente" sqref="E45:I46 D17:H24 D25:D46 E25:H44">
      <formula1>0</formula1>
      <formula2>5</formula2>
    </dataValidation>
    <dataValidation type="textLength" allowBlank="1" showInputMessage="1" showErrorMessage="1" promptTitle="CODIGO DEL CURSO" prompt="El código del curso debe contener siete dígitos, como aparece en plataforma" errorTitle="CODIGO ERRÓNEO" error="Recuerde que el código tiene siete digitos, debe ingresarlo como aparece en plataforma" sqref="C10">
      <formula1>6</formula1>
      <formula2>7</formula2>
    </dataValidation>
    <dataValidation allowBlank="1" showInputMessage="1" showErrorMessage="1" promptTitle="NOMBRE DEL CURSO" prompt="Ingrese el nombre del curso como aparece en plataforma" sqref="C8"/>
    <dataValidation type="decimal" allowBlank="1" showInputMessage="1" showErrorMessage="1" promptTitle="CONVOCATORIA 1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J17:J46">
      <formula1>0</formula1>
      <formula2>5</formula2>
    </dataValidation>
    <dataValidation type="textLength" allowBlank="1" showInputMessage="1" showErrorMessage="1" promptTitle="CODIGO ESTUDIANTIL" prompt="Por favor digite el código del estudiante con el 0 inicial, esta celda solo permite el ingreso de los códigos completos, recuerde que tienen 12 dígitos" errorTitle="CODIGO ERRÓNEO" error="Verifique el código ingresado, recuerde que tiene 12 dígitos con el 0 inicial, esta celda no admite valores de documento de identificación." sqref="B17:B33 B35:B46">
      <formula1>11</formula1>
      <formula2>12</formula2>
    </dataValidation>
    <dataValidation type="decimal" allowBlank="1" showInputMessage="1" showErrorMessage="1" promptTitle="CONVOCATORIA 2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M17:M46">
      <formula1>0</formula1>
      <formula2>5</formula2>
    </dataValidation>
  </dataValidations>
  <hyperlinks>
    <hyperlink ref="M12" r:id="rId1" display="HAMMESRGARAVITO@GMAIL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29">
      <selection activeCell="C43" sqref="C43"/>
    </sheetView>
  </sheetViews>
  <sheetFormatPr defaultColWidth="11.421875" defaultRowHeight="15"/>
  <cols>
    <col min="1" max="1" width="6.00390625" style="57" customWidth="1"/>
    <col min="2" max="2" width="15.8515625" style="57" customWidth="1"/>
    <col min="3" max="3" width="37.28125" style="57" customWidth="1"/>
    <col min="4" max="11" width="6.421875" style="57" customWidth="1"/>
    <col min="12" max="12" width="7.28125" style="57" bestFit="1" customWidth="1"/>
    <col min="13" max="13" width="10.8515625" style="57" customWidth="1"/>
    <col min="14" max="14" width="10.28125" style="57" customWidth="1"/>
    <col min="15" max="15" width="12.28125" style="57" customWidth="1"/>
    <col min="16" max="16384" width="11.421875" style="57" customWidth="1"/>
  </cols>
  <sheetData>
    <row r="1" spans="1:15" s="55" customFormat="1" ht="12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4"/>
    </row>
    <row r="2" spans="1:15" s="55" customFormat="1" ht="12">
      <c r="A2" s="53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4"/>
    </row>
    <row r="3" spans="1:15" s="55" customFormat="1" ht="12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4"/>
      <c r="O3" s="54"/>
    </row>
    <row r="4" spans="1:15" s="55" customFormat="1" ht="12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4"/>
      <c r="O4" s="54"/>
    </row>
    <row r="5" spans="3:12" ht="11.25" customHeight="1">
      <c r="C5" s="617"/>
      <c r="D5" s="617"/>
      <c r="E5" s="617"/>
      <c r="F5" s="617"/>
      <c r="G5" s="617"/>
      <c r="H5" s="617"/>
      <c r="I5" s="617"/>
      <c r="J5" s="617"/>
      <c r="K5" s="58"/>
      <c r="L5" s="58"/>
    </row>
    <row r="6" spans="1:15" s="60" customFormat="1" ht="12.75">
      <c r="A6" s="59" t="s">
        <v>51</v>
      </c>
      <c r="C6" s="61" t="s">
        <v>122</v>
      </c>
      <c r="D6" s="62"/>
      <c r="E6" s="59" t="s">
        <v>52</v>
      </c>
      <c r="G6" s="618">
        <v>1</v>
      </c>
      <c r="H6" s="619"/>
      <c r="J6" s="63" t="s">
        <v>53</v>
      </c>
      <c r="L6" s="64"/>
      <c r="M6" s="620" t="s">
        <v>54</v>
      </c>
      <c r="N6" s="620"/>
      <c r="O6" s="620"/>
    </row>
    <row r="7" spans="1:15" s="60" customFormat="1" ht="3.75" customHeight="1">
      <c r="A7" s="59"/>
      <c r="C7" s="65"/>
      <c r="D7" s="62"/>
      <c r="E7" s="59"/>
      <c r="J7" s="59"/>
      <c r="L7" s="64"/>
      <c r="M7" s="64"/>
      <c r="N7" s="66"/>
      <c r="O7" s="66"/>
    </row>
    <row r="8" spans="1:15" s="60" customFormat="1" ht="12.75">
      <c r="A8" s="59" t="s">
        <v>55</v>
      </c>
      <c r="C8" s="67" t="s">
        <v>121</v>
      </c>
      <c r="D8" s="62"/>
      <c r="E8" s="59" t="s">
        <v>56</v>
      </c>
      <c r="G8" s="618">
        <v>1</v>
      </c>
      <c r="H8" s="619"/>
      <c r="J8" s="63" t="s">
        <v>0</v>
      </c>
      <c r="L8" s="64"/>
      <c r="M8" s="618">
        <v>79317934</v>
      </c>
      <c r="N8" s="621"/>
      <c r="O8" s="619"/>
    </row>
    <row r="9" spans="1:15" s="60" customFormat="1" ht="3.75" customHeight="1">
      <c r="A9" s="59"/>
      <c r="C9" s="65"/>
      <c r="D9" s="62"/>
      <c r="J9" s="59"/>
      <c r="L9" s="64"/>
      <c r="M9" s="64"/>
      <c r="N9" s="66"/>
      <c r="O9" s="66"/>
    </row>
    <row r="10" spans="1:15" s="60" customFormat="1" ht="12.75">
      <c r="A10" s="59" t="s">
        <v>57</v>
      </c>
      <c r="C10" s="68">
        <v>703239</v>
      </c>
      <c r="D10" s="62"/>
      <c r="E10" s="64" t="s">
        <v>58</v>
      </c>
      <c r="H10" s="69">
        <v>35</v>
      </c>
      <c r="J10" s="63" t="s">
        <v>59</v>
      </c>
      <c r="L10" s="64"/>
      <c r="M10" s="70">
        <v>3752127</v>
      </c>
      <c r="N10" s="71" t="s">
        <v>60</v>
      </c>
      <c r="O10" s="69">
        <v>3124291921</v>
      </c>
    </row>
    <row r="11" spans="1:15" s="60" customFormat="1" ht="4.5" customHeight="1">
      <c r="A11" s="59"/>
      <c r="C11" s="65"/>
      <c r="D11" s="62"/>
      <c r="J11" s="59"/>
      <c r="L11" s="64"/>
      <c r="M11" s="64"/>
      <c r="N11" s="66"/>
      <c r="O11" s="66"/>
    </row>
    <row r="12" spans="1:15" s="60" customFormat="1" ht="15">
      <c r="A12" s="59" t="s">
        <v>61</v>
      </c>
      <c r="C12" s="72" t="s">
        <v>44</v>
      </c>
      <c r="D12" s="62"/>
      <c r="J12" s="63" t="s">
        <v>62</v>
      </c>
      <c r="L12" s="64"/>
      <c r="M12" s="622" t="s">
        <v>63</v>
      </c>
      <c r="N12" s="623"/>
      <c r="O12" s="623"/>
    </row>
    <row r="13" spans="3:15" ht="4.5" customHeight="1">
      <c r="C13" s="73"/>
      <c r="D13" s="74"/>
      <c r="J13" s="75"/>
      <c r="L13" s="76"/>
      <c r="M13" s="76"/>
      <c r="N13" s="77"/>
      <c r="O13" s="77"/>
    </row>
    <row r="14" ht="9.75" customHeight="1"/>
    <row r="15" spans="1:15" s="79" customFormat="1" ht="24" customHeight="1">
      <c r="A15" s="628" t="s">
        <v>64</v>
      </c>
      <c r="B15" s="628" t="s">
        <v>65</v>
      </c>
      <c r="C15" s="629" t="s">
        <v>66</v>
      </c>
      <c r="D15" s="631" t="s">
        <v>67</v>
      </c>
      <c r="E15" s="631"/>
      <c r="F15" s="631"/>
      <c r="G15" s="631"/>
      <c r="H15" s="631"/>
      <c r="I15" s="624">
        <v>0.6</v>
      </c>
      <c r="J15" s="632" t="s">
        <v>68</v>
      </c>
      <c r="K15" s="624">
        <v>0.4</v>
      </c>
      <c r="L15" s="626">
        <v>1</v>
      </c>
      <c r="M15" s="78" t="s">
        <v>69</v>
      </c>
      <c r="N15" s="627" t="s">
        <v>70</v>
      </c>
      <c r="O15" s="627" t="s">
        <v>71</v>
      </c>
    </row>
    <row r="16" spans="1:15" s="82" customFormat="1" ht="13.5" customHeight="1">
      <c r="A16" s="628"/>
      <c r="B16" s="628"/>
      <c r="C16" s="630"/>
      <c r="D16" s="80">
        <v>1</v>
      </c>
      <c r="E16" s="80">
        <v>2</v>
      </c>
      <c r="F16" s="80">
        <v>3</v>
      </c>
      <c r="G16" s="80">
        <v>4</v>
      </c>
      <c r="H16" s="80">
        <v>5</v>
      </c>
      <c r="I16" s="625"/>
      <c r="J16" s="633"/>
      <c r="K16" s="625"/>
      <c r="L16" s="626"/>
      <c r="M16" s="81" t="s">
        <v>72</v>
      </c>
      <c r="N16" s="627"/>
      <c r="O16" s="627"/>
    </row>
    <row r="17" spans="1:15" s="55" customFormat="1" ht="12.75">
      <c r="A17" s="83">
        <v>1</v>
      </c>
      <c r="B17" s="84">
        <v>84501572014</v>
      </c>
      <c r="C17" s="111" t="s">
        <v>94</v>
      </c>
      <c r="D17" s="86">
        <v>0</v>
      </c>
      <c r="E17" s="86">
        <v>0</v>
      </c>
      <c r="F17" s="86">
        <v>0</v>
      </c>
      <c r="G17" s="86">
        <v>0</v>
      </c>
      <c r="H17" s="86">
        <f>I17/0.65</f>
        <v>0</v>
      </c>
      <c r="I17" s="87">
        <f>L17-K17</f>
        <v>0</v>
      </c>
      <c r="J17" s="88">
        <v>0</v>
      </c>
      <c r="K17" s="89">
        <f>J17*0.4</f>
        <v>0</v>
      </c>
      <c r="L17" s="90">
        <v>0</v>
      </c>
      <c r="M17" s="91"/>
      <c r="N17" s="90" t="str">
        <f aca="true" t="shared" si="0" ref="N17:N46">IF(M17&gt;0,(L17+M17)/2,"NA")</f>
        <v>NA</v>
      </c>
      <c r="O17" s="92"/>
    </row>
    <row r="18" spans="1:15" s="55" customFormat="1" ht="12.75">
      <c r="A18" s="93">
        <v>2</v>
      </c>
      <c r="B18" s="84">
        <v>84501592014</v>
      </c>
      <c r="C18" s="111" t="s">
        <v>95</v>
      </c>
      <c r="D18" s="86">
        <v>4.391153846153847</v>
      </c>
      <c r="E18" s="86">
        <v>4.391153846153847</v>
      </c>
      <c r="F18" s="86">
        <v>4.391153846153847</v>
      </c>
      <c r="G18" s="86">
        <v>4.391153846153847</v>
      </c>
      <c r="H18" s="86">
        <f aca="true" t="shared" si="1" ref="H18:H46">I18/0.65</f>
        <v>4.391153846153847</v>
      </c>
      <c r="I18" s="87">
        <f>L18-K18</f>
        <v>2.8542500000000004</v>
      </c>
      <c r="J18" s="88">
        <v>3</v>
      </c>
      <c r="K18" s="89">
        <f aca="true" t="shared" si="2" ref="K18:K46">J18*0.4</f>
        <v>1.2000000000000002</v>
      </c>
      <c r="L18" s="90">
        <v>4.054250000000001</v>
      </c>
      <c r="M18" s="91"/>
      <c r="N18" s="90" t="str">
        <f t="shared" si="0"/>
        <v>NA</v>
      </c>
      <c r="O18" s="92"/>
    </row>
    <row r="19" spans="1:15" s="55" customFormat="1" ht="12.75">
      <c r="A19" s="83">
        <v>3</v>
      </c>
      <c r="B19" s="84">
        <v>84501602014</v>
      </c>
      <c r="C19" s="111" t="s">
        <v>96</v>
      </c>
      <c r="D19" s="86">
        <v>4.444615384615385</v>
      </c>
      <c r="E19" s="86">
        <v>4.444615384615385</v>
      </c>
      <c r="F19" s="86">
        <v>4.444615384615385</v>
      </c>
      <c r="G19" s="86">
        <v>4.444615384615385</v>
      </c>
      <c r="H19" s="86">
        <f t="shared" si="1"/>
        <v>4.444615384615385</v>
      </c>
      <c r="I19" s="87">
        <f aca="true" t="shared" si="3" ref="I19:I46">L19-K19</f>
        <v>2.8890000000000002</v>
      </c>
      <c r="J19" s="88">
        <v>2.9</v>
      </c>
      <c r="K19" s="89">
        <f t="shared" si="2"/>
        <v>1.16</v>
      </c>
      <c r="L19" s="90">
        <v>4.049</v>
      </c>
      <c r="M19" s="91"/>
      <c r="N19" s="90" t="str">
        <f t="shared" si="0"/>
        <v>NA</v>
      </c>
      <c r="O19" s="92"/>
    </row>
    <row r="20" spans="1:15" s="55" customFormat="1" ht="12.75">
      <c r="A20" s="93">
        <v>4</v>
      </c>
      <c r="B20" s="84">
        <v>84505222014</v>
      </c>
      <c r="C20" s="111" t="s">
        <v>97</v>
      </c>
      <c r="D20" s="86">
        <v>4.089230769230769</v>
      </c>
      <c r="E20" s="86">
        <v>4.089230769230769</v>
      </c>
      <c r="F20" s="86">
        <v>4.089230769230769</v>
      </c>
      <c r="G20" s="86">
        <v>4.089230769230769</v>
      </c>
      <c r="H20" s="86">
        <f t="shared" si="1"/>
        <v>4.089230769230769</v>
      </c>
      <c r="I20" s="87">
        <f t="shared" si="3"/>
        <v>2.6579999999999995</v>
      </c>
      <c r="J20" s="88">
        <v>2.8</v>
      </c>
      <c r="K20" s="89">
        <f t="shared" si="2"/>
        <v>1.1199999999999999</v>
      </c>
      <c r="L20" s="90">
        <v>3.7779999999999996</v>
      </c>
      <c r="M20" s="91"/>
      <c r="N20" s="90" t="str">
        <f t="shared" si="0"/>
        <v>NA</v>
      </c>
      <c r="O20" s="92"/>
    </row>
    <row r="21" spans="1:15" s="55" customFormat="1" ht="12.75">
      <c r="A21" s="83">
        <v>5</v>
      </c>
      <c r="B21" s="84">
        <v>84501632014</v>
      </c>
      <c r="C21" s="111" t="s">
        <v>98</v>
      </c>
      <c r="D21" s="86">
        <v>3.7703846153846157</v>
      </c>
      <c r="E21" s="86">
        <v>3.7703846153846157</v>
      </c>
      <c r="F21" s="86">
        <v>3.7703846153846157</v>
      </c>
      <c r="G21" s="86">
        <v>3.7703846153846157</v>
      </c>
      <c r="H21" s="86">
        <f t="shared" si="1"/>
        <v>3.7703846153846157</v>
      </c>
      <c r="I21" s="87">
        <f t="shared" si="3"/>
        <v>2.45075</v>
      </c>
      <c r="J21" s="88">
        <v>2</v>
      </c>
      <c r="K21" s="89">
        <f t="shared" si="2"/>
        <v>0.8</v>
      </c>
      <c r="L21" s="90">
        <v>3.25075</v>
      </c>
      <c r="M21" s="91"/>
      <c r="N21" s="90" t="str">
        <f t="shared" si="0"/>
        <v>NA</v>
      </c>
      <c r="O21" s="92"/>
    </row>
    <row r="22" spans="1:15" s="55" customFormat="1" ht="12.75">
      <c r="A22" s="93">
        <v>6</v>
      </c>
      <c r="B22" s="84">
        <v>84500872014</v>
      </c>
      <c r="C22" s="111" t="s">
        <v>99</v>
      </c>
      <c r="D22" s="86">
        <v>4.929615384615384</v>
      </c>
      <c r="E22" s="86">
        <v>4.929615384615384</v>
      </c>
      <c r="F22" s="86">
        <v>4.929615384615384</v>
      </c>
      <c r="G22" s="86">
        <v>4.929615384615384</v>
      </c>
      <c r="H22" s="86">
        <f t="shared" si="1"/>
        <v>4.929615384615384</v>
      </c>
      <c r="I22" s="87">
        <f t="shared" si="3"/>
        <v>3.2042499999999996</v>
      </c>
      <c r="J22" s="88">
        <v>1.4</v>
      </c>
      <c r="K22" s="89">
        <f t="shared" si="2"/>
        <v>0.5599999999999999</v>
      </c>
      <c r="L22" s="90">
        <v>3.7642499999999997</v>
      </c>
      <c r="M22" s="91"/>
      <c r="N22" s="90" t="str">
        <f t="shared" si="0"/>
        <v>NA</v>
      </c>
      <c r="O22" s="92"/>
    </row>
    <row r="23" spans="1:15" s="55" customFormat="1" ht="12.75">
      <c r="A23" s="83">
        <v>7</v>
      </c>
      <c r="B23" s="84">
        <v>84501642014</v>
      </c>
      <c r="C23" s="111" t="s">
        <v>100</v>
      </c>
      <c r="D23" s="86">
        <v>4.8792307692307695</v>
      </c>
      <c r="E23" s="86">
        <v>4.8792307692307695</v>
      </c>
      <c r="F23" s="86">
        <v>4.8792307692307695</v>
      </c>
      <c r="G23" s="86">
        <v>4.8792307692307695</v>
      </c>
      <c r="H23" s="86">
        <f t="shared" si="1"/>
        <v>4.8792307692307695</v>
      </c>
      <c r="I23" s="87">
        <f t="shared" si="3"/>
        <v>3.1715</v>
      </c>
      <c r="J23" s="88">
        <v>2</v>
      </c>
      <c r="K23" s="89">
        <f t="shared" si="2"/>
        <v>0.8</v>
      </c>
      <c r="L23" s="90">
        <v>3.9715</v>
      </c>
      <c r="M23" s="91"/>
      <c r="N23" s="90" t="str">
        <f t="shared" si="0"/>
        <v>NA</v>
      </c>
      <c r="O23" s="92"/>
    </row>
    <row r="24" spans="1:15" s="55" customFormat="1" ht="12.75">
      <c r="A24" s="93">
        <v>8</v>
      </c>
      <c r="B24" s="84">
        <v>84501652014</v>
      </c>
      <c r="C24" s="111" t="s">
        <v>101</v>
      </c>
      <c r="D24" s="86">
        <v>4.494999999999999</v>
      </c>
      <c r="E24" s="86">
        <v>4.494999999999999</v>
      </c>
      <c r="F24" s="86">
        <v>4.494999999999999</v>
      </c>
      <c r="G24" s="86">
        <v>4.494999999999999</v>
      </c>
      <c r="H24" s="86">
        <f t="shared" si="1"/>
        <v>4.494999999999999</v>
      </c>
      <c r="I24" s="87">
        <f t="shared" si="3"/>
        <v>2.9217499999999994</v>
      </c>
      <c r="J24" s="88">
        <v>1.3</v>
      </c>
      <c r="K24" s="89">
        <f t="shared" si="2"/>
        <v>0.52</v>
      </c>
      <c r="L24" s="90">
        <v>3.4417499999999994</v>
      </c>
      <c r="M24" s="91"/>
      <c r="N24" s="90" t="str">
        <f t="shared" si="0"/>
        <v>NA</v>
      </c>
      <c r="O24" s="92"/>
    </row>
    <row r="25" spans="1:15" s="102" customFormat="1" ht="12.75">
      <c r="A25" s="83">
        <v>9</v>
      </c>
      <c r="B25" s="84">
        <v>84501662014</v>
      </c>
      <c r="C25" s="111" t="s">
        <v>102</v>
      </c>
      <c r="D25" s="95">
        <v>0</v>
      </c>
      <c r="E25" s="95">
        <v>0</v>
      </c>
      <c r="F25" s="95">
        <v>0</v>
      </c>
      <c r="G25" s="95">
        <v>0</v>
      </c>
      <c r="H25" s="86">
        <f t="shared" si="1"/>
        <v>0</v>
      </c>
      <c r="I25" s="87">
        <f t="shared" si="3"/>
        <v>0</v>
      </c>
      <c r="J25" s="95">
        <v>0</v>
      </c>
      <c r="K25" s="89">
        <f t="shared" si="2"/>
        <v>0</v>
      </c>
      <c r="L25" s="99">
        <v>0</v>
      </c>
      <c r="M25" s="100"/>
      <c r="N25" s="99" t="str">
        <f t="shared" si="0"/>
        <v>NA</v>
      </c>
      <c r="O25" s="101"/>
    </row>
    <row r="26" spans="1:15" s="102" customFormat="1" ht="12.75">
      <c r="A26" s="93">
        <v>10</v>
      </c>
      <c r="B26" s="103">
        <v>84501682014</v>
      </c>
      <c r="C26" s="111" t="s">
        <v>224</v>
      </c>
      <c r="D26" s="95">
        <v>4.744999999999999</v>
      </c>
      <c r="E26" s="95">
        <v>4.744999999999999</v>
      </c>
      <c r="F26" s="95">
        <v>4.744999999999999</v>
      </c>
      <c r="G26" s="95">
        <v>4.744999999999999</v>
      </c>
      <c r="H26" s="86">
        <f t="shared" si="1"/>
        <v>4.744999999999999</v>
      </c>
      <c r="I26" s="87">
        <f t="shared" si="3"/>
        <v>3.0842499999999995</v>
      </c>
      <c r="J26" s="95">
        <v>3.9</v>
      </c>
      <c r="K26" s="89">
        <f t="shared" si="2"/>
        <v>1.56</v>
      </c>
      <c r="L26" s="99">
        <v>4.6442499999999995</v>
      </c>
      <c r="M26" s="100"/>
      <c r="N26" s="99" t="str">
        <f t="shared" si="0"/>
        <v>NA</v>
      </c>
      <c r="O26" s="101"/>
    </row>
    <row r="27" spans="1:15" s="102" customFormat="1" ht="12.75">
      <c r="A27" s="83">
        <v>11</v>
      </c>
      <c r="B27" s="84">
        <v>84501692014</v>
      </c>
      <c r="C27" s="111" t="s">
        <v>103</v>
      </c>
      <c r="D27" s="95">
        <v>4.756923076923077</v>
      </c>
      <c r="E27" s="95">
        <v>4.756923076923077</v>
      </c>
      <c r="F27" s="95">
        <v>4.756923076923077</v>
      </c>
      <c r="G27" s="95">
        <v>4.756923076923077</v>
      </c>
      <c r="H27" s="86">
        <f t="shared" si="1"/>
        <v>4.756923076923077</v>
      </c>
      <c r="I27" s="87">
        <f t="shared" si="3"/>
        <v>3.0920000000000005</v>
      </c>
      <c r="J27" s="95">
        <v>1.9</v>
      </c>
      <c r="K27" s="89">
        <f t="shared" si="2"/>
        <v>0.76</v>
      </c>
      <c r="L27" s="99">
        <v>3.8520000000000003</v>
      </c>
      <c r="M27" s="100"/>
      <c r="N27" s="99" t="str">
        <f t="shared" si="0"/>
        <v>NA</v>
      </c>
      <c r="O27" s="101"/>
    </row>
    <row r="28" spans="1:15" s="102" customFormat="1" ht="12.75">
      <c r="A28" s="93">
        <v>12</v>
      </c>
      <c r="B28" s="84">
        <v>84501702014</v>
      </c>
      <c r="C28" s="111" t="s">
        <v>104</v>
      </c>
      <c r="D28" s="95">
        <v>0</v>
      </c>
      <c r="E28" s="95">
        <v>0</v>
      </c>
      <c r="F28" s="95">
        <v>0</v>
      </c>
      <c r="G28" s="95">
        <v>0</v>
      </c>
      <c r="H28" s="86">
        <f t="shared" si="1"/>
        <v>0</v>
      </c>
      <c r="I28" s="87">
        <f t="shared" si="3"/>
        <v>0</v>
      </c>
      <c r="J28" s="95">
        <v>0</v>
      </c>
      <c r="K28" s="89">
        <f t="shared" si="2"/>
        <v>0</v>
      </c>
      <c r="L28" s="99">
        <v>0</v>
      </c>
      <c r="M28" s="100"/>
      <c r="N28" s="99" t="str">
        <f t="shared" si="0"/>
        <v>NA</v>
      </c>
      <c r="O28" s="101"/>
    </row>
    <row r="29" spans="1:15" s="102" customFormat="1" ht="12.75">
      <c r="A29" s="83">
        <v>13</v>
      </c>
      <c r="B29" s="84">
        <v>84501712014</v>
      </c>
      <c r="C29" s="111" t="s">
        <v>105</v>
      </c>
      <c r="D29" s="86">
        <v>4.709999999999999</v>
      </c>
      <c r="E29" s="86">
        <v>4.709999999999999</v>
      </c>
      <c r="F29" s="86">
        <v>4.709999999999999</v>
      </c>
      <c r="G29" s="86">
        <v>4.709999999999999</v>
      </c>
      <c r="H29" s="86">
        <f t="shared" si="1"/>
        <v>4.709999999999999</v>
      </c>
      <c r="I29" s="87">
        <f t="shared" si="3"/>
        <v>3.0614999999999997</v>
      </c>
      <c r="J29" s="95">
        <v>2.3</v>
      </c>
      <c r="K29" s="89">
        <f t="shared" si="2"/>
        <v>0.9199999999999999</v>
      </c>
      <c r="L29" s="99">
        <v>3.9814999999999996</v>
      </c>
      <c r="M29" s="100"/>
      <c r="N29" s="99" t="str">
        <f t="shared" si="0"/>
        <v>NA</v>
      </c>
      <c r="O29" s="101"/>
    </row>
    <row r="30" spans="1:15" s="102" customFormat="1" ht="12.75">
      <c r="A30" s="93">
        <v>14</v>
      </c>
      <c r="B30" s="84">
        <v>84501712014</v>
      </c>
      <c r="C30" s="111" t="s">
        <v>128</v>
      </c>
      <c r="D30" s="95">
        <v>3.143076923076923</v>
      </c>
      <c r="E30" s="95">
        <v>3.143076923076923</v>
      </c>
      <c r="F30" s="95">
        <v>3.143076923076923</v>
      </c>
      <c r="G30" s="95">
        <v>3.143076923076923</v>
      </c>
      <c r="H30" s="86">
        <f t="shared" si="1"/>
        <v>3.143076923076923</v>
      </c>
      <c r="I30" s="87">
        <f t="shared" si="3"/>
        <v>2.043</v>
      </c>
      <c r="J30" s="95">
        <v>3</v>
      </c>
      <c r="K30" s="89">
        <f t="shared" si="2"/>
        <v>1.2000000000000002</v>
      </c>
      <c r="L30" s="99">
        <v>3.2430000000000003</v>
      </c>
      <c r="M30" s="100"/>
      <c r="N30" s="99" t="str">
        <f t="shared" si="0"/>
        <v>NA</v>
      </c>
      <c r="O30" s="101"/>
    </row>
    <row r="31" spans="1:15" s="102" customFormat="1" ht="12.75">
      <c r="A31" s="83">
        <v>15</v>
      </c>
      <c r="B31" s="84">
        <v>84501742014</v>
      </c>
      <c r="C31" s="111" t="s">
        <v>106</v>
      </c>
      <c r="D31" s="95">
        <v>4.338846153846153</v>
      </c>
      <c r="E31" s="95">
        <v>4.338846153846153</v>
      </c>
      <c r="F31" s="95">
        <v>4.338846153846153</v>
      </c>
      <c r="G31" s="95">
        <v>4.338846153846153</v>
      </c>
      <c r="H31" s="86">
        <f t="shared" si="1"/>
        <v>4.338846153846153</v>
      </c>
      <c r="I31" s="87">
        <f t="shared" si="3"/>
        <v>2.8202499999999997</v>
      </c>
      <c r="J31" s="95">
        <v>3.4</v>
      </c>
      <c r="K31" s="89">
        <f t="shared" si="2"/>
        <v>1.36</v>
      </c>
      <c r="L31" s="99">
        <v>4.18025</v>
      </c>
      <c r="M31" s="100"/>
      <c r="N31" s="99" t="str">
        <f t="shared" si="0"/>
        <v>NA</v>
      </c>
      <c r="O31" s="101"/>
    </row>
    <row r="32" spans="1:15" s="102" customFormat="1" ht="12.75">
      <c r="A32" s="93">
        <v>16</v>
      </c>
      <c r="B32" s="84">
        <v>84501742014</v>
      </c>
      <c r="C32" s="111" t="s">
        <v>129</v>
      </c>
      <c r="D32" s="86">
        <v>1.3992307692307693</v>
      </c>
      <c r="E32" s="86">
        <v>1.3992307692307693</v>
      </c>
      <c r="F32" s="86">
        <v>1.3992307692307693</v>
      </c>
      <c r="G32" s="86">
        <v>1.3992307692307693</v>
      </c>
      <c r="H32" s="86">
        <f t="shared" si="1"/>
        <v>1.3992307692307693</v>
      </c>
      <c r="I32" s="87">
        <f t="shared" si="3"/>
        <v>0.9095000000000001</v>
      </c>
      <c r="J32" s="88">
        <v>0</v>
      </c>
      <c r="K32" s="89">
        <f t="shared" si="2"/>
        <v>0</v>
      </c>
      <c r="L32" s="90">
        <v>0.9095000000000001</v>
      </c>
      <c r="M32" s="91"/>
      <c r="N32" s="90" t="str">
        <f t="shared" si="0"/>
        <v>NA</v>
      </c>
      <c r="O32" s="92"/>
    </row>
    <row r="33" spans="1:15" s="102" customFormat="1" ht="12.75">
      <c r="A33" s="83">
        <v>17</v>
      </c>
      <c r="B33" s="84">
        <v>84501762014</v>
      </c>
      <c r="C33" s="111" t="s">
        <v>107</v>
      </c>
      <c r="D33" s="95">
        <v>3.82</v>
      </c>
      <c r="E33" s="95">
        <v>3.82</v>
      </c>
      <c r="F33" s="95">
        <v>3.82</v>
      </c>
      <c r="G33" s="95">
        <v>3.82</v>
      </c>
      <c r="H33" s="86">
        <f t="shared" si="1"/>
        <v>3.82</v>
      </c>
      <c r="I33" s="87">
        <f t="shared" si="3"/>
        <v>2.483</v>
      </c>
      <c r="J33" s="95">
        <v>3.8</v>
      </c>
      <c r="K33" s="89">
        <f t="shared" si="2"/>
        <v>1.52</v>
      </c>
      <c r="L33" s="99">
        <v>4.003</v>
      </c>
      <c r="M33" s="100"/>
      <c r="N33" s="99" t="str">
        <f t="shared" si="0"/>
        <v>NA</v>
      </c>
      <c r="O33" s="101"/>
    </row>
    <row r="34" spans="1:15" s="102" customFormat="1" ht="12.75">
      <c r="A34" s="93">
        <v>18</v>
      </c>
      <c r="B34" s="84">
        <v>84501772014</v>
      </c>
      <c r="C34" s="111" t="s">
        <v>108</v>
      </c>
      <c r="D34" s="86">
        <v>0</v>
      </c>
      <c r="E34" s="86">
        <v>0</v>
      </c>
      <c r="F34" s="86">
        <v>0</v>
      </c>
      <c r="G34" s="86">
        <v>0</v>
      </c>
      <c r="H34" s="86">
        <f t="shared" si="1"/>
        <v>0</v>
      </c>
      <c r="I34" s="87">
        <f t="shared" si="3"/>
        <v>0</v>
      </c>
      <c r="J34" s="95">
        <v>0</v>
      </c>
      <c r="K34" s="89">
        <f t="shared" si="2"/>
        <v>0</v>
      </c>
      <c r="L34" s="99">
        <v>0</v>
      </c>
      <c r="M34" s="100"/>
      <c r="N34" s="99" t="str">
        <f t="shared" si="0"/>
        <v>NA</v>
      </c>
      <c r="O34" s="101"/>
    </row>
    <row r="35" spans="1:15" s="102" customFormat="1" ht="12.75">
      <c r="A35" s="83">
        <v>19</v>
      </c>
      <c r="B35" s="84">
        <v>84501782014</v>
      </c>
      <c r="C35" s="111" t="s">
        <v>109</v>
      </c>
      <c r="D35" s="86">
        <v>4.363461538461538</v>
      </c>
      <c r="E35" s="86">
        <v>4.363461538461538</v>
      </c>
      <c r="F35" s="86">
        <v>4.363461538461538</v>
      </c>
      <c r="G35" s="86">
        <v>4.363461538461538</v>
      </c>
      <c r="H35" s="86">
        <f t="shared" si="1"/>
        <v>4.363461538461538</v>
      </c>
      <c r="I35" s="87">
        <f t="shared" si="3"/>
        <v>2.8362499999999997</v>
      </c>
      <c r="J35" s="95">
        <v>2.2</v>
      </c>
      <c r="K35" s="89">
        <f t="shared" si="2"/>
        <v>0.8800000000000001</v>
      </c>
      <c r="L35" s="99">
        <v>3.7162499999999996</v>
      </c>
      <c r="M35" s="100"/>
      <c r="N35" s="99" t="str">
        <f t="shared" si="0"/>
        <v>NA</v>
      </c>
      <c r="O35" s="101"/>
    </row>
    <row r="36" spans="1:15" s="102" customFormat="1" ht="12.75">
      <c r="A36" s="93">
        <v>20</v>
      </c>
      <c r="B36" s="84">
        <v>84501792014</v>
      </c>
      <c r="C36" s="111" t="s">
        <v>110</v>
      </c>
      <c r="D36" s="95">
        <v>4.772884615384615</v>
      </c>
      <c r="E36" s="95">
        <v>4.772884615384615</v>
      </c>
      <c r="F36" s="95">
        <v>4.772884615384615</v>
      </c>
      <c r="G36" s="95">
        <v>4.772884615384615</v>
      </c>
      <c r="H36" s="86">
        <f t="shared" si="1"/>
        <v>4.772884615384615</v>
      </c>
      <c r="I36" s="87">
        <f t="shared" si="3"/>
        <v>3.1023749999999994</v>
      </c>
      <c r="J36" s="95">
        <v>2.4</v>
      </c>
      <c r="K36" s="89">
        <f t="shared" si="2"/>
        <v>0.96</v>
      </c>
      <c r="L36" s="99">
        <v>4.062374999999999</v>
      </c>
      <c r="M36" s="100"/>
      <c r="N36" s="99" t="str">
        <f t="shared" si="0"/>
        <v>NA</v>
      </c>
      <c r="O36" s="101"/>
    </row>
    <row r="37" spans="1:15" s="102" customFormat="1" ht="12.75">
      <c r="A37" s="83">
        <v>21</v>
      </c>
      <c r="B37" s="84">
        <v>84501802014</v>
      </c>
      <c r="C37" s="111" t="s">
        <v>111</v>
      </c>
      <c r="D37" s="86">
        <v>4.85</v>
      </c>
      <c r="E37" s="86">
        <v>4.85</v>
      </c>
      <c r="F37" s="86">
        <v>4.85</v>
      </c>
      <c r="G37" s="86">
        <v>4.85</v>
      </c>
      <c r="H37" s="86">
        <f t="shared" si="1"/>
        <v>4.85</v>
      </c>
      <c r="I37" s="87">
        <f t="shared" si="3"/>
        <v>3.1525</v>
      </c>
      <c r="J37" s="95">
        <v>2.4</v>
      </c>
      <c r="K37" s="89">
        <f t="shared" si="2"/>
        <v>0.96</v>
      </c>
      <c r="L37" s="99">
        <v>4.1125</v>
      </c>
      <c r="M37" s="100"/>
      <c r="N37" s="99" t="str">
        <f t="shared" si="0"/>
        <v>NA</v>
      </c>
      <c r="O37" s="101"/>
    </row>
    <row r="38" spans="1:15" s="55" customFormat="1" ht="12.75">
      <c r="A38" s="93">
        <v>22</v>
      </c>
      <c r="B38" s="84">
        <v>84501812014</v>
      </c>
      <c r="C38" s="111" t="s">
        <v>112</v>
      </c>
      <c r="D38" s="95">
        <v>3.1569230769230763</v>
      </c>
      <c r="E38" s="95">
        <v>3.1569230769230763</v>
      </c>
      <c r="F38" s="95">
        <v>3.1569230769230763</v>
      </c>
      <c r="G38" s="95">
        <v>3.1569230769230763</v>
      </c>
      <c r="H38" s="86">
        <f t="shared" si="1"/>
        <v>3.1569230769230763</v>
      </c>
      <c r="I38" s="87">
        <f t="shared" si="3"/>
        <v>2.0519999999999996</v>
      </c>
      <c r="J38" s="95">
        <v>2.6</v>
      </c>
      <c r="K38" s="89">
        <f t="shared" si="2"/>
        <v>1.04</v>
      </c>
      <c r="L38" s="99">
        <v>3.0919999999999996</v>
      </c>
      <c r="M38" s="100"/>
      <c r="N38" s="99" t="str">
        <f t="shared" si="0"/>
        <v>NA</v>
      </c>
      <c r="O38" s="101"/>
    </row>
    <row r="39" spans="1:15" s="55" customFormat="1" ht="12.75">
      <c r="A39" s="83">
        <v>23</v>
      </c>
      <c r="B39" s="103">
        <v>84501852014</v>
      </c>
      <c r="C39" s="111" t="s">
        <v>113</v>
      </c>
      <c r="D39" s="88">
        <v>4.719230769230769</v>
      </c>
      <c r="E39" s="86">
        <v>4.719230769230769</v>
      </c>
      <c r="F39" s="86">
        <v>4.719230769230769</v>
      </c>
      <c r="G39" s="86">
        <v>4.719230769230769</v>
      </c>
      <c r="H39" s="86">
        <f t="shared" si="1"/>
        <v>4.719230769230769</v>
      </c>
      <c r="I39" s="87">
        <f t="shared" si="3"/>
        <v>3.0675</v>
      </c>
      <c r="J39" s="88">
        <v>1.9</v>
      </c>
      <c r="K39" s="89">
        <f t="shared" si="2"/>
        <v>0.76</v>
      </c>
      <c r="L39" s="90">
        <v>3.8274999999999997</v>
      </c>
      <c r="M39" s="91"/>
      <c r="N39" s="90" t="str">
        <f t="shared" si="0"/>
        <v>NA</v>
      </c>
      <c r="O39" s="92"/>
    </row>
    <row r="40" spans="1:15" s="55" customFormat="1" ht="12.75">
      <c r="A40" s="93">
        <v>24</v>
      </c>
      <c r="B40" s="84">
        <v>84501862014</v>
      </c>
      <c r="C40" s="111" t="s">
        <v>114</v>
      </c>
      <c r="D40" s="88">
        <v>0</v>
      </c>
      <c r="E40" s="86">
        <v>0</v>
      </c>
      <c r="F40" s="86">
        <v>0</v>
      </c>
      <c r="G40" s="86">
        <v>0</v>
      </c>
      <c r="H40" s="86">
        <f t="shared" si="1"/>
        <v>0</v>
      </c>
      <c r="I40" s="87">
        <f t="shared" si="3"/>
        <v>0</v>
      </c>
      <c r="J40" s="88">
        <v>0</v>
      </c>
      <c r="K40" s="89">
        <f t="shared" si="2"/>
        <v>0</v>
      </c>
      <c r="L40" s="90">
        <v>0</v>
      </c>
      <c r="M40" s="91"/>
      <c r="N40" s="90" t="str">
        <f t="shared" si="0"/>
        <v>NA</v>
      </c>
      <c r="O40" s="92"/>
    </row>
    <row r="41" spans="1:15" s="55" customFormat="1" ht="12.75">
      <c r="A41" s="83">
        <v>25</v>
      </c>
      <c r="B41" s="84">
        <v>84501882014</v>
      </c>
      <c r="C41" s="111" t="s">
        <v>115</v>
      </c>
      <c r="D41" s="88">
        <v>4.461923076923076</v>
      </c>
      <c r="E41" s="86">
        <v>4.461923076923076</v>
      </c>
      <c r="F41" s="86">
        <v>4.461923076923076</v>
      </c>
      <c r="G41" s="86">
        <v>4.461923076923076</v>
      </c>
      <c r="H41" s="86">
        <f t="shared" si="1"/>
        <v>4.461923076923076</v>
      </c>
      <c r="I41" s="87">
        <f t="shared" si="3"/>
        <v>2.9002499999999998</v>
      </c>
      <c r="J41" s="88">
        <v>1.9</v>
      </c>
      <c r="K41" s="89">
        <f t="shared" si="2"/>
        <v>0.76</v>
      </c>
      <c r="L41" s="90">
        <v>3.6602499999999996</v>
      </c>
      <c r="M41" s="91"/>
      <c r="N41" s="90" t="str">
        <f t="shared" si="0"/>
        <v>NA</v>
      </c>
      <c r="O41" s="92"/>
    </row>
    <row r="42" spans="1:15" s="55" customFormat="1" ht="12.75">
      <c r="A42" s="93">
        <v>26</v>
      </c>
      <c r="B42" s="84">
        <v>84502482009</v>
      </c>
      <c r="C42" s="111" t="s">
        <v>116</v>
      </c>
      <c r="D42" s="88">
        <v>4.547884615384615</v>
      </c>
      <c r="E42" s="86">
        <v>4.547884615384615</v>
      </c>
      <c r="F42" s="86">
        <v>4.547884615384615</v>
      </c>
      <c r="G42" s="86">
        <v>4.547884615384615</v>
      </c>
      <c r="H42" s="86">
        <f t="shared" si="1"/>
        <v>4.547884615384615</v>
      </c>
      <c r="I42" s="87">
        <f t="shared" si="3"/>
        <v>2.956125</v>
      </c>
      <c r="J42" s="88">
        <v>2</v>
      </c>
      <c r="K42" s="89">
        <f t="shared" si="2"/>
        <v>0.8</v>
      </c>
      <c r="L42" s="90">
        <v>3.756125</v>
      </c>
      <c r="M42" s="91"/>
      <c r="N42" s="90" t="str">
        <f t="shared" si="0"/>
        <v>NA</v>
      </c>
      <c r="O42" s="92"/>
    </row>
    <row r="43" spans="1:15" s="55" customFormat="1" ht="12.75">
      <c r="A43" s="83">
        <v>27</v>
      </c>
      <c r="B43" s="84">
        <v>84501892014</v>
      </c>
      <c r="C43" s="111" t="s">
        <v>117</v>
      </c>
      <c r="D43" s="88">
        <v>0</v>
      </c>
      <c r="E43" s="86">
        <v>0</v>
      </c>
      <c r="F43" s="86">
        <v>0</v>
      </c>
      <c r="G43" s="86">
        <v>0</v>
      </c>
      <c r="H43" s="86">
        <f t="shared" si="1"/>
        <v>0</v>
      </c>
      <c r="I43" s="87">
        <f t="shared" si="3"/>
        <v>0</v>
      </c>
      <c r="J43" s="88">
        <v>0</v>
      </c>
      <c r="K43" s="89">
        <f t="shared" si="2"/>
        <v>0</v>
      </c>
      <c r="L43" s="90">
        <v>0</v>
      </c>
      <c r="M43" s="91"/>
      <c r="N43" s="90" t="str">
        <f t="shared" si="0"/>
        <v>NA</v>
      </c>
      <c r="O43" s="92"/>
    </row>
    <row r="44" spans="1:15" s="55" customFormat="1" ht="12.75">
      <c r="A44" s="93">
        <v>28</v>
      </c>
      <c r="B44" s="84">
        <v>84501902014</v>
      </c>
      <c r="C44" s="111" t="s">
        <v>118</v>
      </c>
      <c r="D44" s="86">
        <v>0</v>
      </c>
      <c r="E44" s="86">
        <v>0</v>
      </c>
      <c r="F44" s="86">
        <v>0</v>
      </c>
      <c r="G44" s="86">
        <v>0</v>
      </c>
      <c r="H44" s="86">
        <f t="shared" si="1"/>
        <v>0</v>
      </c>
      <c r="I44" s="87">
        <f t="shared" si="3"/>
        <v>0</v>
      </c>
      <c r="J44" s="88">
        <v>0</v>
      </c>
      <c r="K44" s="89">
        <f t="shared" si="2"/>
        <v>0</v>
      </c>
      <c r="L44" s="90">
        <v>0</v>
      </c>
      <c r="M44" s="91"/>
      <c r="N44" s="90" t="str">
        <f t="shared" si="0"/>
        <v>NA</v>
      </c>
      <c r="O44" s="92"/>
    </row>
    <row r="45" spans="1:15" s="55" customFormat="1" ht="12.75">
      <c r="A45" s="83">
        <v>29</v>
      </c>
      <c r="B45" s="84">
        <v>84501912014</v>
      </c>
      <c r="C45" s="111" t="s">
        <v>119</v>
      </c>
      <c r="D45" s="86">
        <v>4.3696153846153845</v>
      </c>
      <c r="E45" s="86">
        <v>4.3696153846153845</v>
      </c>
      <c r="F45" s="86">
        <v>4.3696153846153845</v>
      </c>
      <c r="G45" s="86">
        <v>4.3696153846153845</v>
      </c>
      <c r="H45" s="86">
        <f t="shared" si="1"/>
        <v>4.3696153846153845</v>
      </c>
      <c r="I45" s="87">
        <f t="shared" si="3"/>
        <v>2.84025</v>
      </c>
      <c r="J45" s="88">
        <v>2.2</v>
      </c>
      <c r="K45" s="89">
        <f t="shared" si="2"/>
        <v>0.8800000000000001</v>
      </c>
      <c r="L45" s="90">
        <v>3.72025</v>
      </c>
      <c r="M45" s="91"/>
      <c r="N45" s="90" t="str">
        <f t="shared" si="0"/>
        <v>NA</v>
      </c>
      <c r="O45" s="92"/>
    </row>
    <row r="46" spans="1:15" s="55" customFormat="1" ht="12.75">
      <c r="A46" s="93">
        <v>30</v>
      </c>
      <c r="B46" s="84">
        <v>84501922014</v>
      </c>
      <c r="C46" s="111" t="s">
        <v>120</v>
      </c>
      <c r="D46" s="86">
        <v>4.818461538461538</v>
      </c>
      <c r="E46" s="86">
        <v>4.818461538461538</v>
      </c>
      <c r="F46" s="86">
        <v>4.818461538461538</v>
      </c>
      <c r="G46" s="86">
        <v>4.818461538461538</v>
      </c>
      <c r="H46" s="86">
        <f t="shared" si="1"/>
        <v>4.818461538461538</v>
      </c>
      <c r="I46" s="87">
        <f t="shared" si="3"/>
        <v>3.1319999999999997</v>
      </c>
      <c r="J46" s="88">
        <v>2.5</v>
      </c>
      <c r="K46" s="89">
        <f t="shared" si="2"/>
        <v>1</v>
      </c>
      <c r="L46" s="90">
        <v>4.132</v>
      </c>
      <c r="M46" s="91"/>
      <c r="N46" s="90" t="str">
        <f t="shared" si="0"/>
        <v>NA</v>
      </c>
      <c r="O46" s="92"/>
    </row>
    <row r="47" ht="15">
      <c r="C47" s="110"/>
    </row>
    <row r="48" ht="15">
      <c r="C48" s="110"/>
    </row>
    <row r="49" spans="1:15" s="105" customFormat="1" ht="12" customHeight="1">
      <c r="A49" s="77" t="s">
        <v>73</v>
      </c>
      <c r="C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1:15" s="105" customFormat="1" ht="22.5" customHeight="1">
      <c r="A50" s="77"/>
      <c r="C50" s="113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</row>
    <row r="51" spans="3:13" s="105" customFormat="1" ht="13.5" customHeight="1">
      <c r="C51" s="110"/>
      <c r="D51" s="106"/>
      <c r="E51" s="106"/>
      <c r="F51" s="106"/>
      <c r="G51" s="106"/>
      <c r="H51" s="106"/>
      <c r="I51" s="108"/>
      <c r="J51" s="109"/>
      <c r="K51" s="109"/>
      <c r="L51" s="109"/>
      <c r="M51" s="109"/>
    </row>
    <row r="52" s="105" customFormat="1" ht="15">
      <c r="D52" s="77" t="s">
        <v>74</v>
      </c>
    </row>
    <row r="53" spans="1:15" ht="15">
      <c r="A53" s="105"/>
      <c r="B53" s="105"/>
      <c r="C53" s="105"/>
      <c r="D53" s="77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</row>
  </sheetData>
  <sheetProtection/>
  <protectedRanges>
    <protectedRange password="E963" sqref="I17:I46" name="F?rmulas 1_1"/>
  </protectedRanges>
  <mergeCells count="16">
    <mergeCell ref="K15:K16"/>
    <mergeCell ref="L15:L16"/>
    <mergeCell ref="N15:N16"/>
    <mergeCell ref="O15:O16"/>
    <mergeCell ref="A15:A16"/>
    <mergeCell ref="B15:B16"/>
    <mergeCell ref="C15:C16"/>
    <mergeCell ref="D15:H15"/>
    <mergeCell ref="I15:I16"/>
    <mergeCell ref="J15:J16"/>
    <mergeCell ref="C5:J5"/>
    <mergeCell ref="G6:H6"/>
    <mergeCell ref="M6:O6"/>
    <mergeCell ref="G8:H8"/>
    <mergeCell ref="M8:O8"/>
    <mergeCell ref="M12:O12"/>
  </mergeCells>
  <dataValidations count="6">
    <dataValidation type="decimal" allowBlank="1" showInputMessage="1" showErrorMessage="1" promptTitle="EVALUACIÓN PERMANENTE" prompt="Esta celda solo permite números, si el estudiante no presentó ingrese 0,0 para que la fórmula calcule correctamente" errorTitle="DATO INCORRECTO" error="Debe ingresar solo valores numéricos, si el estudiante no se presentó ingrese 0,0 para que la formula calcule correctamente" sqref="D17:H46">
      <formula1>0</formula1>
      <formula2>5</formula2>
    </dataValidation>
    <dataValidation type="textLength" allowBlank="1" showInputMessage="1" showErrorMessage="1" promptTitle="CODIGO DEL CURSO" prompt="El código del curso debe contener siete dígitos, como aparece en plataforma" errorTitle="CODIGO ERRÓNEO" error="Recuerde que el código tiene siete digitos, debe ingresarlo como aparece en plataforma" sqref="C10">
      <formula1>6</formula1>
      <formula2>7</formula2>
    </dataValidation>
    <dataValidation allowBlank="1" showInputMessage="1" showErrorMessage="1" promptTitle="NOMBRE DEL CURSO" prompt="Ingrese el nombre del curso como aparece en plataforma" sqref="C8"/>
    <dataValidation type="decimal" allowBlank="1" showInputMessage="1" showErrorMessage="1" promptTitle="CONVOCATORIA 1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J17:J46">
      <formula1>0</formula1>
      <formula2>5</formula2>
    </dataValidation>
    <dataValidation type="textLength" allowBlank="1" showInputMessage="1" showErrorMessage="1" promptTitle="CODIGO ESTUDIANTIL" prompt="Por favor digite el código del estudiante con el 0 inicial, esta celda solo permite el ingreso de los códigos completos, recuerde que tienen 12 dígitos" errorTitle="CODIGO ERRÓNEO" error="Verifique el código ingresado, recuerde que tiene 12 dígitos con el 0 inicial, esta celda no admite valores de documento de identificación." sqref="B17:B46">
      <formula1>11</formula1>
      <formula2>12</formula2>
    </dataValidation>
    <dataValidation type="decimal" allowBlank="1" showInputMessage="1" showErrorMessage="1" promptTitle="CONVOCATORIA 2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M17:M46">
      <formula1>0</formula1>
      <formula2>5</formula2>
    </dataValidation>
  </dataValidations>
  <hyperlinks>
    <hyperlink ref="M12" r:id="rId1" display="HAMMESRGARAVITO@GMAIL.COM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1">
      <selection activeCell="B25" sqref="B25"/>
    </sheetView>
  </sheetViews>
  <sheetFormatPr defaultColWidth="11.421875" defaultRowHeight="15"/>
  <cols>
    <col min="1" max="1" width="6.00390625" style="57" customWidth="1"/>
    <col min="2" max="2" width="15.8515625" style="57" customWidth="1"/>
    <col min="3" max="3" width="37.28125" style="57" customWidth="1"/>
    <col min="4" max="11" width="6.421875" style="57" customWidth="1"/>
    <col min="12" max="12" width="7.28125" style="57" bestFit="1" customWidth="1"/>
    <col min="13" max="13" width="10.8515625" style="57" customWidth="1"/>
    <col min="14" max="14" width="10.28125" style="57" customWidth="1"/>
    <col min="15" max="15" width="12.28125" style="57" customWidth="1"/>
    <col min="16" max="16384" width="11.421875" style="57" customWidth="1"/>
  </cols>
  <sheetData>
    <row r="1" spans="1:15" s="55" customFormat="1" ht="12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4"/>
    </row>
    <row r="2" spans="1:15" s="55" customFormat="1" ht="12">
      <c r="A2" s="53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4"/>
    </row>
    <row r="3" spans="1:15" s="55" customFormat="1" ht="12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4"/>
      <c r="O3" s="54"/>
    </row>
    <row r="4" spans="1:15" s="55" customFormat="1" ht="12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4"/>
      <c r="O4" s="54"/>
    </row>
    <row r="5" spans="3:12" ht="11.25" customHeight="1">
      <c r="C5" s="617"/>
      <c r="D5" s="617"/>
      <c r="E5" s="617"/>
      <c r="F5" s="617"/>
      <c r="G5" s="617"/>
      <c r="H5" s="617"/>
      <c r="I5" s="617"/>
      <c r="J5" s="617"/>
      <c r="K5" s="58"/>
      <c r="L5" s="58"/>
    </row>
    <row r="6" spans="1:15" s="60" customFormat="1" ht="12.75">
      <c r="A6" s="59" t="s">
        <v>51</v>
      </c>
      <c r="C6" s="61" t="s">
        <v>122</v>
      </c>
      <c r="D6" s="62"/>
      <c r="E6" s="59" t="s">
        <v>52</v>
      </c>
      <c r="G6" s="618">
        <v>1</v>
      </c>
      <c r="H6" s="619"/>
      <c r="J6" s="63" t="s">
        <v>53</v>
      </c>
      <c r="L6" s="64"/>
      <c r="M6" s="620" t="s">
        <v>54</v>
      </c>
      <c r="N6" s="620"/>
      <c r="O6" s="620"/>
    </row>
    <row r="7" spans="1:15" s="60" customFormat="1" ht="3.75" customHeight="1">
      <c r="A7" s="59"/>
      <c r="C7" s="65"/>
      <c r="D7" s="62"/>
      <c r="E7" s="59"/>
      <c r="J7" s="59"/>
      <c r="L7" s="64"/>
      <c r="M7" s="64"/>
      <c r="N7" s="66"/>
      <c r="O7" s="66"/>
    </row>
    <row r="8" spans="1:15" s="60" customFormat="1" ht="12.75">
      <c r="A8" s="59" t="s">
        <v>55</v>
      </c>
      <c r="C8" s="67" t="s">
        <v>121</v>
      </c>
      <c r="D8" s="62"/>
      <c r="E8" s="59" t="s">
        <v>56</v>
      </c>
      <c r="G8" s="618">
        <v>1</v>
      </c>
      <c r="H8" s="619"/>
      <c r="J8" s="63" t="s">
        <v>0</v>
      </c>
      <c r="L8" s="64"/>
      <c r="M8" s="618">
        <v>79317934</v>
      </c>
      <c r="N8" s="621"/>
      <c r="O8" s="619"/>
    </row>
    <row r="9" spans="1:15" s="60" customFormat="1" ht="3.75" customHeight="1">
      <c r="A9" s="59"/>
      <c r="C9" s="65"/>
      <c r="D9" s="62"/>
      <c r="J9" s="59"/>
      <c r="L9" s="64"/>
      <c r="M9" s="64"/>
      <c r="N9" s="66"/>
      <c r="O9" s="66"/>
    </row>
    <row r="10" spans="1:15" s="60" customFormat="1" ht="12.75">
      <c r="A10" s="59" t="s">
        <v>57</v>
      </c>
      <c r="C10" s="68">
        <v>703239</v>
      </c>
      <c r="D10" s="62"/>
      <c r="E10" s="64" t="s">
        <v>58</v>
      </c>
      <c r="H10" s="69">
        <v>35</v>
      </c>
      <c r="J10" s="63" t="s">
        <v>59</v>
      </c>
      <c r="L10" s="64"/>
      <c r="M10" s="70">
        <v>3752127</v>
      </c>
      <c r="N10" s="71" t="s">
        <v>60</v>
      </c>
      <c r="O10" s="69">
        <v>3124291921</v>
      </c>
    </row>
    <row r="11" spans="1:15" s="60" customFormat="1" ht="4.5" customHeight="1">
      <c r="A11" s="59"/>
      <c r="C11" s="65"/>
      <c r="D11" s="62"/>
      <c r="J11" s="59"/>
      <c r="L11" s="64"/>
      <c r="M11" s="64"/>
      <c r="N11" s="66"/>
      <c r="O11" s="66"/>
    </row>
    <row r="12" spans="1:15" s="60" customFormat="1" ht="15">
      <c r="A12" s="59" t="s">
        <v>61</v>
      </c>
      <c r="C12" s="72" t="s">
        <v>44</v>
      </c>
      <c r="D12" s="62"/>
      <c r="J12" s="63" t="s">
        <v>62</v>
      </c>
      <c r="L12" s="64"/>
      <c r="M12" s="622" t="s">
        <v>63</v>
      </c>
      <c r="N12" s="623"/>
      <c r="O12" s="623"/>
    </row>
    <row r="13" spans="3:15" ht="4.5" customHeight="1">
      <c r="C13" s="73"/>
      <c r="D13" s="74"/>
      <c r="J13" s="75"/>
      <c r="L13" s="76"/>
      <c r="M13" s="76"/>
      <c r="N13" s="77"/>
      <c r="O13" s="77"/>
    </row>
    <row r="14" ht="9.75" customHeight="1"/>
    <row r="15" spans="1:15" s="79" customFormat="1" ht="24" customHeight="1">
      <c r="A15" s="628" t="s">
        <v>64</v>
      </c>
      <c r="B15" s="628" t="s">
        <v>65</v>
      </c>
      <c r="C15" s="629" t="s">
        <v>66</v>
      </c>
      <c r="D15" s="631" t="s">
        <v>67</v>
      </c>
      <c r="E15" s="631"/>
      <c r="F15" s="631"/>
      <c r="G15" s="631"/>
      <c r="H15" s="631"/>
      <c r="I15" s="624">
        <v>0.6</v>
      </c>
      <c r="J15" s="632" t="s">
        <v>68</v>
      </c>
      <c r="K15" s="624">
        <v>0.4</v>
      </c>
      <c r="L15" s="626">
        <v>1</v>
      </c>
      <c r="M15" s="78" t="s">
        <v>69</v>
      </c>
      <c r="N15" s="627" t="s">
        <v>70</v>
      </c>
      <c r="O15" s="627" t="s">
        <v>71</v>
      </c>
    </row>
    <row r="16" spans="1:15" s="82" customFormat="1" ht="13.5" customHeight="1">
      <c r="A16" s="628"/>
      <c r="B16" s="628"/>
      <c r="C16" s="630"/>
      <c r="D16" s="80">
        <v>1</v>
      </c>
      <c r="E16" s="80">
        <v>2</v>
      </c>
      <c r="F16" s="80">
        <v>3</v>
      </c>
      <c r="G16" s="80">
        <v>4</v>
      </c>
      <c r="H16" s="80">
        <v>5</v>
      </c>
      <c r="I16" s="625"/>
      <c r="J16" s="633"/>
      <c r="K16" s="625"/>
      <c r="L16" s="626"/>
      <c r="M16" s="81" t="s">
        <v>72</v>
      </c>
      <c r="N16" s="627"/>
      <c r="O16" s="627"/>
    </row>
    <row r="17" spans="1:15" s="55" customFormat="1" ht="15">
      <c r="A17" s="83">
        <v>1</v>
      </c>
      <c r="B17" s="112">
        <v>84502182014</v>
      </c>
      <c r="C17" s="111" t="s">
        <v>123</v>
      </c>
      <c r="D17" s="86">
        <v>0</v>
      </c>
      <c r="E17" s="86">
        <v>0</v>
      </c>
      <c r="F17" s="86">
        <v>0</v>
      </c>
      <c r="G17" s="86">
        <v>0</v>
      </c>
      <c r="H17" s="86">
        <f>I17/0.65</f>
        <v>0</v>
      </c>
      <c r="I17" s="87">
        <f>L17-K17</f>
        <v>0</v>
      </c>
      <c r="J17" s="88">
        <v>0</v>
      </c>
      <c r="K17" s="89">
        <f>J17*0.4</f>
        <v>0</v>
      </c>
      <c r="L17" s="90">
        <v>0</v>
      </c>
      <c r="M17" s="91"/>
      <c r="N17" s="90" t="str">
        <f aca="true" t="shared" si="0" ref="N17:N46">IF(M17&gt;0,(L17+M17)/2,"NA")</f>
        <v>NA</v>
      </c>
      <c r="O17" s="92"/>
    </row>
    <row r="18" spans="1:15" s="55" customFormat="1" ht="15">
      <c r="A18" s="93">
        <v>2</v>
      </c>
      <c r="B18" s="112">
        <v>84502222014</v>
      </c>
      <c r="C18" s="111" t="s">
        <v>124</v>
      </c>
      <c r="D18" s="86">
        <v>4.5842307692307696</v>
      </c>
      <c r="E18" s="86">
        <v>4.5842307692307696</v>
      </c>
      <c r="F18" s="86">
        <v>4.5842307692307696</v>
      </c>
      <c r="G18" s="86">
        <v>4.5842307692307696</v>
      </c>
      <c r="H18" s="86">
        <f aca="true" t="shared" si="1" ref="H18:H24">I18/0.65</f>
        <v>4.5842307692307696</v>
      </c>
      <c r="I18" s="87">
        <f aca="true" t="shared" si="2" ref="I18:I24">L18-K18</f>
        <v>2.97975</v>
      </c>
      <c r="J18" s="88">
        <v>1.9</v>
      </c>
      <c r="K18" s="89">
        <f aca="true" t="shared" si="3" ref="K18:K24">J18*0.4</f>
        <v>0.76</v>
      </c>
      <c r="L18" s="90">
        <v>3.73975</v>
      </c>
      <c r="M18" s="91"/>
      <c r="N18" s="90" t="str">
        <f t="shared" si="0"/>
        <v>NA</v>
      </c>
      <c r="O18" s="92"/>
    </row>
    <row r="19" spans="1:15" s="55" customFormat="1" ht="15">
      <c r="A19" s="83">
        <v>3</v>
      </c>
      <c r="B19" s="112">
        <v>84502232014</v>
      </c>
      <c r="C19" s="111" t="s">
        <v>125</v>
      </c>
      <c r="D19" s="86">
        <v>0</v>
      </c>
      <c r="E19" s="86">
        <v>0</v>
      </c>
      <c r="F19" s="86">
        <v>0</v>
      </c>
      <c r="G19" s="86">
        <v>0</v>
      </c>
      <c r="H19" s="86">
        <f t="shared" si="1"/>
        <v>0</v>
      </c>
      <c r="I19" s="87">
        <f t="shared" si="2"/>
        <v>0</v>
      </c>
      <c r="J19" s="88">
        <v>0</v>
      </c>
      <c r="K19" s="89">
        <f t="shared" si="3"/>
        <v>0</v>
      </c>
      <c r="L19" s="90">
        <v>0</v>
      </c>
      <c r="M19" s="91"/>
      <c r="N19" s="90" t="str">
        <f t="shared" si="0"/>
        <v>NA</v>
      </c>
      <c r="O19" s="92"/>
    </row>
    <row r="20" spans="1:15" s="55" customFormat="1" ht="15">
      <c r="A20" s="93">
        <v>4</v>
      </c>
      <c r="B20" s="112">
        <v>84502252014</v>
      </c>
      <c r="C20" s="111" t="s">
        <v>126</v>
      </c>
      <c r="D20" s="86">
        <v>4.20423076923077</v>
      </c>
      <c r="E20" s="86">
        <v>4.20423076923077</v>
      </c>
      <c r="F20" s="86">
        <v>4.20423076923077</v>
      </c>
      <c r="G20" s="86">
        <v>4.20423076923077</v>
      </c>
      <c r="H20" s="86">
        <f t="shared" si="1"/>
        <v>4.20423076923077</v>
      </c>
      <c r="I20" s="87">
        <f t="shared" si="2"/>
        <v>2.7327500000000002</v>
      </c>
      <c r="J20" s="88">
        <v>1.9</v>
      </c>
      <c r="K20" s="89">
        <f t="shared" si="3"/>
        <v>0.76</v>
      </c>
      <c r="L20" s="90">
        <v>3.49275</v>
      </c>
      <c r="M20" s="91"/>
      <c r="N20" s="90" t="str">
        <f t="shared" si="0"/>
        <v>NA</v>
      </c>
      <c r="O20" s="92"/>
    </row>
    <row r="21" spans="1:15" s="55" customFormat="1" ht="15">
      <c r="A21" s="83">
        <v>5</v>
      </c>
      <c r="B21" s="112">
        <v>84502292014</v>
      </c>
      <c r="C21" s="111" t="s">
        <v>127</v>
      </c>
      <c r="D21" s="86">
        <v>1.8369230769230769</v>
      </c>
      <c r="E21" s="86">
        <v>1.8369230769230769</v>
      </c>
      <c r="F21" s="86">
        <v>1.8369230769230769</v>
      </c>
      <c r="G21" s="86">
        <v>1.8369230769230769</v>
      </c>
      <c r="H21" s="86">
        <f t="shared" si="1"/>
        <v>1.8369230769230769</v>
      </c>
      <c r="I21" s="87">
        <f t="shared" si="2"/>
        <v>1.194</v>
      </c>
      <c r="J21" s="88">
        <v>0</v>
      </c>
      <c r="K21" s="89">
        <f t="shared" si="3"/>
        <v>0</v>
      </c>
      <c r="L21" s="90">
        <v>1.194</v>
      </c>
      <c r="M21" s="91"/>
      <c r="N21" s="90" t="str">
        <f t="shared" si="0"/>
        <v>NA</v>
      </c>
      <c r="O21" s="92"/>
    </row>
    <row r="22" spans="1:15" s="55" customFormat="1" ht="15">
      <c r="A22" s="93">
        <v>6</v>
      </c>
      <c r="B22" s="112">
        <v>84501412014</v>
      </c>
      <c r="C22" s="295" t="s">
        <v>236</v>
      </c>
      <c r="D22" s="86">
        <v>3.1984615384615385</v>
      </c>
      <c r="E22" s="86">
        <v>3.1984615384615385</v>
      </c>
      <c r="F22" s="86">
        <v>3.1984615384615385</v>
      </c>
      <c r="G22" s="86">
        <v>3.1984615384615385</v>
      </c>
      <c r="H22" s="86">
        <f t="shared" si="1"/>
        <v>3.1984615384615385</v>
      </c>
      <c r="I22" s="87">
        <f t="shared" si="2"/>
        <v>2.079</v>
      </c>
      <c r="J22" s="88">
        <v>2.5</v>
      </c>
      <c r="K22" s="89">
        <f t="shared" si="3"/>
        <v>1</v>
      </c>
      <c r="L22" s="90">
        <v>3.079</v>
      </c>
      <c r="M22" s="91"/>
      <c r="N22" s="90" t="str">
        <f t="shared" si="0"/>
        <v>NA</v>
      </c>
      <c r="O22" s="92"/>
    </row>
    <row r="23" spans="1:15" s="55" customFormat="1" ht="15">
      <c r="A23" s="83">
        <v>7</v>
      </c>
      <c r="B23" s="112">
        <v>84500932014</v>
      </c>
      <c r="C23" s="347" t="s">
        <v>228</v>
      </c>
      <c r="D23" s="86">
        <v>4.408076923076923</v>
      </c>
      <c r="E23" s="86">
        <v>4.408076923076923</v>
      </c>
      <c r="F23" s="86">
        <v>4.408076923076923</v>
      </c>
      <c r="G23" s="86">
        <v>4.408076923076923</v>
      </c>
      <c r="H23" s="86">
        <f t="shared" si="1"/>
        <v>4.408076923076923</v>
      </c>
      <c r="I23" s="87">
        <f t="shared" si="2"/>
        <v>2.8652499999999996</v>
      </c>
      <c r="J23" s="88">
        <v>2.7</v>
      </c>
      <c r="K23" s="89">
        <f t="shared" si="3"/>
        <v>1.08</v>
      </c>
      <c r="L23" s="90">
        <v>3.9452499999999997</v>
      </c>
      <c r="M23" s="91"/>
      <c r="N23" s="90" t="str">
        <f t="shared" si="0"/>
        <v>NA</v>
      </c>
      <c r="O23" s="92"/>
    </row>
    <row r="24" spans="1:15" s="55" customFormat="1" ht="15">
      <c r="A24" s="93">
        <v>8</v>
      </c>
      <c r="B24" s="112">
        <v>84501112014</v>
      </c>
      <c r="C24" s="179" t="s">
        <v>227</v>
      </c>
      <c r="D24" s="86">
        <v>3.8169230769230773</v>
      </c>
      <c r="E24" s="86">
        <v>3.8169230769230773</v>
      </c>
      <c r="F24" s="86">
        <v>3.8169230769230773</v>
      </c>
      <c r="G24" s="86">
        <v>3.8169230769230773</v>
      </c>
      <c r="H24" s="86">
        <f t="shared" si="1"/>
        <v>3.8169230769230773</v>
      </c>
      <c r="I24" s="87">
        <f t="shared" si="2"/>
        <v>2.4810000000000003</v>
      </c>
      <c r="J24" s="88">
        <v>2.5</v>
      </c>
      <c r="K24" s="89">
        <f t="shared" si="3"/>
        <v>1</v>
      </c>
      <c r="L24" s="90">
        <v>3.4810000000000003</v>
      </c>
      <c r="M24" s="91"/>
      <c r="N24" s="90" t="str">
        <f t="shared" si="0"/>
        <v>NA</v>
      </c>
      <c r="O24" s="92"/>
    </row>
    <row r="25" spans="1:15" s="102" customFormat="1" ht="15">
      <c r="A25" s="83">
        <v>9</v>
      </c>
      <c r="B25" s="112"/>
      <c r="C25" s="112"/>
      <c r="D25" s="95"/>
      <c r="E25" s="95"/>
      <c r="F25" s="95"/>
      <c r="G25" s="95"/>
      <c r="H25" s="96"/>
      <c r="I25" s="97"/>
      <c r="J25" s="95"/>
      <c r="K25" s="98"/>
      <c r="L25" s="99"/>
      <c r="M25" s="100"/>
      <c r="N25" s="99" t="str">
        <f t="shared" si="0"/>
        <v>NA</v>
      </c>
      <c r="O25" s="101"/>
    </row>
    <row r="26" spans="1:15" s="102" customFormat="1" ht="15">
      <c r="A26" s="93">
        <v>10</v>
      </c>
      <c r="B26" s="112"/>
      <c r="C26" s="112"/>
      <c r="D26" s="95"/>
      <c r="E26" s="95"/>
      <c r="F26" s="95"/>
      <c r="G26" s="95"/>
      <c r="H26" s="96"/>
      <c r="I26" s="97"/>
      <c r="J26" s="95"/>
      <c r="K26" s="98"/>
      <c r="L26" s="99"/>
      <c r="M26" s="100"/>
      <c r="N26" s="99" t="str">
        <f t="shared" si="0"/>
        <v>NA</v>
      </c>
      <c r="O26" s="101"/>
    </row>
    <row r="27" spans="1:15" s="102" customFormat="1" ht="15">
      <c r="A27" s="83">
        <v>11</v>
      </c>
      <c r="B27" s="112"/>
      <c r="C27" s="112"/>
      <c r="D27" s="95"/>
      <c r="E27" s="95"/>
      <c r="F27" s="95"/>
      <c r="G27" s="95"/>
      <c r="H27" s="96"/>
      <c r="I27" s="97"/>
      <c r="J27" s="95"/>
      <c r="K27" s="98"/>
      <c r="L27" s="99"/>
      <c r="M27" s="100"/>
      <c r="N27" s="99" t="str">
        <f t="shared" si="0"/>
        <v>NA</v>
      </c>
      <c r="O27" s="101"/>
    </row>
    <row r="28" spans="1:15" s="102" customFormat="1" ht="15">
      <c r="A28" s="93">
        <v>12</v>
      </c>
      <c r="B28" s="112"/>
      <c r="C28" s="112"/>
      <c r="D28" s="95"/>
      <c r="E28" s="95"/>
      <c r="F28" s="95"/>
      <c r="G28" s="95"/>
      <c r="H28" s="96"/>
      <c r="I28" s="97"/>
      <c r="J28" s="95"/>
      <c r="K28" s="98"/>
      <c r="L28" s="99"/>
      <c r="M28" s="100"/>
      <c r="N28" s="99" t="str">
        <f t="shared" si="0"/>
        <v>NA</v>
      </c>
      <c r="O28" s="101"/>
    </row>
    <row r="29" spans="1:15" s="102" customFormat="1" ht="15">
      <c r="A29" s="83">
        <v>13</v>
      </c>
      <c r="B29" s="112"/>
      <c r="C29" s="112"/>
      <c r="D29" s="86"/>
      <c r="E29" s="86"/>
      <c r="F29" s="86"/>
      <c r="G29" s="86"/>
      <c r="H29" s="86"/>
      <c r="I29" s="97"/>
      <c r="J29" s="95"/>
      <c r="K29" s="98"/>
      <c r="L29" s="99"/>
      <c r="M29" s="100"/>
      <c r="N29" s="99" t="str">
        <f t="shared" si="0"/>
        <v>NA</v>
      </c>
      <c r="O29" s="101"/>
    </row>
    <row r="30" spans="1:15" s="102" customFormat="1" ht="15">
      <c r="A30" s="93">
        <v>14</v>
      </c>
      <c r="B30" s="112"/>
      <c r="C30" s="112"/>
      <c r="D30" s="95"/>
      <c r="E30" s="95"/>
      <c r="F30" s="95"/>
      <c r="G30" s="95"/>
      <c r="H30" s="96"/>
      <c r="I30" s="97"/>
      <c r="J30" s="95"/>
      <c r="K30" s="98"/>
      <c r="L30" s="99"/>
      <c r="M30" s="100"/>
      <c r="N30" s="99" t="str">
        <f t="shared" si="0"/>
        <v>NA</v>
      </c>
      <c r="O30" s="101"/>
    </row>
    <row r="31" spans="1:15" s="102" customFormat="1" ht="15">
      <c r="A31" s="83">
        <v>15</v>
      </c>
      <c r="B31" s="112"/>
      <c r="C31" s="112"/>
      <c r="D31" s="95"/>
      <c r="E31" s="95"/>
      <c r="F31" s="95"/>
      <c r="G31" s="95"/>
      <c r="H31" s="96"/>
      <c r="I31" s="97"/>
      <c r="J31" s="95"/>
      <c r="K31" s="98"/>
      <c r="L31" s="99"/>
      <c r="M31" s="100"/>
      <c r="N31" s="99" t="str">
        <f t="shared" si="0"/>
        <v>NA</v>
      </c>
      <c r="O31" s="101"/>
    </row>
    <row r="32" spans="1:15" s="102" customFormat="1" ht="15">
      <c r="A32" s="93">
        <v>16</v>
      </c>
      <c r="B32" s="112"/>
      <c r="C32" s="112"/>
      <c r="D32" s="86"/>
      <c r="E32" s="86"/>
      <c r="F32" s="86"/>
      <c r="G32" s="86"/>
      <c r="H32" s="86"/>
      <c r="I32" s="86"/>
      <c r="J32" s="88"/>
      <c r="K32" s="89"/>
      <c r="L32" s="90"/>
      <c r="M32" s="91"/>
      <c r="N32" s="90" t="str">
        <f t="shared" si="0"/>
        <v>NA</v>
      </c>
      <c r="O32" s="92"/>
    </row>
    <row r="33" spans="1:15" s="102" customFormat="1" ht="15">
      <c r="A33" s="83">
        <v>17</v>
      </c>
      <c r="B33" s="112"/>
      <c r="C33" s="112"/>
      <c r="D33" s="95"/>
      <c r="E33" s="95"/>
      <c r="F33" s="95"/>
      <c r="G33" s="95"/>
      <c r="H33" s="95"/>
      <c r="I33" s="97"/>
      <c r="J33" s="95"/>
      <c r="K33" s="98"/>
      <c r="L33" s="99"/>
      <c r="M33" s="100"/>
      <c r="N33" s="99" t="str">
        <f t="shared" si="0"/>
        <v>NA</v>
      </c>
      <c r="O33" s="101"/>
    </row>
    <row r="34" spans="1:15" s="102" customFormat="1" ht="15">
      <c r="A34" s="93">
        <v>18</v>
      </c>
      <c r="B34" s="112"/>
      <c r="C34" s="112"/>
      <c r="D34" s="86"/>
      <c r="E34" s="86"/>
      <c r="F34" s="86"/>
      <c r="G34" s="86"/>
      <c r="H34" s="86"/>
      <c r="I34" s="97"/>
      <c r="J34" s="95"/>
      <c r="K34" s="98"/>
      <c r="L34" s="99"/>
      <c r="M34" s="100"/>
      <c r="N34" s="99" t="str">
        <f t="shared" si="0"/>
        <v>NA</v>
      </c>
      <c r="O34" s="101"/>
    </row>
    <row r="35" spans="1:15" s="102" customFormat="1" ht="15">
      <c r="A35" s="83">
        <v>19</v>
      </c>
      <c r="B35" s="112"/>
      <c r="C35" s="112"/>
      <c r="D35" s="86"/>
      <c r="E35" s="86"/>
      <c r="F35" s="86"/>
      <c r="G35" s="86"/>
      <c r="H35" s="86"/>
      <c r="I35" s="97"/>
      <c r="J35" s="95"/>
      <c r="K35" s="98"/>
      <c r="L35" s="99"/>
      <c r="M35" s="100"/>
      <c r="N35" s="99" t="str">
        <f t="shared" si="0"/>
        <v>NA</v>
      </c>
      <c r="O35" s="101"/>
    </row>
    <row r="36" spans="1:15" s="102" customFormat="1" ht="15">
      <c r="A36" s="93">
        <v>20</v>
      </c>
      <c r="B36" s="112"/>
      <c r="C36" s="112"/>
      <c r="D36" s="95"/>
      <c r="E36" s="95"/>
      <c r="F36" s="95"/>
      <c r="G36" s="95"/>
      <c r="H36" s="96"/>
      <c r="I36" s="97"/>
      <c r="J36" s="95"/>
      <c r="K36" s="98"/>
      <c r="L36" s="99"/>
      <c r="M36" s="100"/>
      <c r="N36" s="99" t="str">
        <f t="shared" si="0"/>
        <v>NA</v>
      </c>
      <c r="O36" s="101"/>
    </row>
    <row r="37" spans="1:15" s="102" customFormat="1" ht="15">
      <c r="A37" s="83">
        <v>21</v>
      </c>
      <c r="B37" s="112"/>
      <c r="C37" s="112"/>
      <c r="D37" s="86"/>
      <c r="E37" s="86"/>
      <c r="F37" s="86"/>
      <c r="G37" s="86"/>
      <c r="H37" s="86"/>
      <c r="I37" s="97"/>
      <c r="J37" s="95"/>
      <c r="K37" s="98"/>
      <c r="L37" s="99"/>
      <c r="M37" s="100"/>
      <c r="N37" s="99" t="str">
        <f t="shared" si="0"/>
        <v>NA</v>
      </c>
      <c r="O37" s="101"/>
    </row>
    <row r="38" spans="1:15" s="55" customFormat="1" ht="15">
      <c r="A38" s="93">
        <v>22</v>
      </c>
      <c r="B38" s="112"/>
      <c r="C38" s="112"/>
      <c r="D38" s="95"/>
      <c r="E38" s="95"/>
      <c r="F38" s="95"/>
      <c r="G38" s="95"/>
      <c r="H38" s="96"/>
      <c r="I38" s="97"/>
      <c r="J38" s="95"/>
      <c r="K38" s="98"/>
      <c r="L38" s="99"/>
      <c r="M38" s="100">
        <v>3.1</v>
      </c>
      <c r="N38" s="99">
        <f t="shared" si="0"/>
        <v>1.55</v>
      </c>
      <c r="O38" s="101"/>
    </row>
    <row r="39" spans="1:15" s="55" customFormat="1" ht="15">
      <c r="A39" s="83">
        <v>23</v>
      </c>
      <c r="B39" s="112"/>
      <c r="C39" s="112"/>
      <c r="D39" s="88"/>
      <c r="E39" s="86"/>
      <c r="F39" s="86"/>
      <c r="G39" s="86"/>
      <c r="H39" s="94"/>
      <c r="I39" s="87"/>
      <c r="J39" s="88"/>
      <c r="K39" s="89"/>
      <c r="L39" s="90"/>
      <c r="M39" s="91"/>
      <c r="N39" s="90" t="str">
        <f t="shared" si="0"/>
        <v>NA</v>
      </c>
      <c r="O39" s="92"/>
    </row>
    <row r="40" spans="1:15" s="55" customFormat="1" ht="15">
      <c r="A40" s="93">
        <v>24</v>
      </c>
      <c r="B40" s="112"/>
      <c r="C40" s="112"/>
      <c r="D40" s="88"/>
      <c r="E40" s="86"/>
      <c r="F40" s="86"/>
      <c r="G40" s="86"/>
      <c r="H40" s="94"/>
      <c r="I40" s="87"/>
      <c r="J40" s="88"/>
      <c r="K40" s="89"/>
      <c r="L40" s="90"/>
      <c r="M40" s="91"/>
      <c r="N40" s="90" t="str">
        <f t="shared" si="0"/>
        <v>NA</v>
      </c>
      <c r="O40" s="92"/>
    </row>
    <row r="41" spans="1:15" s="55" customFormat="1" ht="15">
      <c r="A41" s="83">
        <v>25</v>
      </c>
      <c r="B41" s="112"/>
      <c r="C41" s="112"/>
      <c r="D41" s="88"/>
      <c r="E41" s="86"/>
      <c r="F41" s="86"/>
      <c r="G41" s="86"/>
      <c r="H41" s="94"/>
      <c r="I41" s="87"/>
      <c r="J41" s="88"/>
      <c r="K41" s="89"/>
      <c r="L41" s="90"/>
      <c r="M41" s="91"/>
      <c r="N41" s="90" t="str">
        <f t="shared" si="0"/>
        <v>NA</v>
      </c>
      <c r="O41" s="92"/>
    </row>
    <row r="42" spans="1:15" s="55" customFormat="1" ht="15">
      <c r="A42" s="93">
        <v>26</v>
      </c>
      <c r="B42" s="112"/>
      <c r="C42" s="112"/>
      <c r="D42" s="88"/>
      <c r="E42" s="86"/>
      <c r="F42" s="86"/>
      <c r="G42" s="86"/>
      <c r="H42" s="94"/>
      <c r="I42" s="87"/>
      <c r="J42" s="88"/>
      <c r="K42" s="89"/>
      <c r="L42" s="90"/>
      <c r="M42" s="91"/>
      <c r="N42" s="90" t="str">
        <f t="shared" si="0"/>
        <v>NA</v>
      </c>
      <c r="O42" s="92"/>
    </row>
    <row r="43" spans="1:15" s="55" customFormat="1" ht="15">
      <c r="A43" s="83">
        <v>27</v>
      </c>
      <c r="B43" s="112"/>
      <c r="C43" s="112"/>
      <c r="D43" s="88"/>
      <c r="E43" s="86"/>
      <c r="F43" s="86"/>
      <c r="G43" s="86"/>
      <c r="H43" s="94"/>
      <c r="I43" s="87"/>
      <c r="J43" s="88"/>
      <c r="K43" s="89"/>
      <c r="L43" s="90"/>
      <c r="M43" s="91"/>
      <c r="N43" s="90" t="str">
        <f t="shared" si="0"/>
        <v>NA</v>
      </c>
      <c r="O43" s="92"/>
    </row>
    <row r="44" spans="1:15" s="55" customFormat="1" ht="15">
      <c r="A44" s="93">
        <v>28</v>
      </c>
      <c r="B44" s="112"/>
      <c r="C44" s="112"/>
      <c r="D44" s="86"/>
      <c r="E44" s="86"/>
      <c r="F44" s="86"/>
      <c r="G44" s="86"/>
      <c r="H44" s="86"/>
      <c r="I44" s="87"/>
      <c r="J44" s="88"/>
      <c r="K44" s="89"/>
      <c r="L44" s="90"/>
      <c r="M44" s="91"/>
      <c r="N44" s="90" t="str">
        <f t="shared" si="0"/>
        <v>NA</v>
      </c>
      <c r="O44" s="92"/>
    </row>
    <row r="45" spans="1:15" s="55" customFormat="1" ht="15">
      <c r="A45" s="83">
        <v>29</v>
      </c>
      <c r="B45" s="112"/>
      <c r="C45" s="112"/>
      <c r="D45" s="86"/>
      <c r="E45" s="86"/>
      <c r="F45" s="86"/>
      <c r="G45" s="86"/>
      <c r="H45" s="86"/>
      <c r="I45" s="86"/>
      <c r="J45" s="88"/>
      <c r="K45" s="89"/>
      <c r="L45" s="90"/>
      <c r="M45" s="91"/>
      <c r="N45" s="90" t="str">
        <f t="shared" si="0"/>
        <v>NA</v>
      </c>
      <c r="O45" s="92"/>
    </row>
    <row r="46" spans="1:15" s="55" customFormat="1" ht="15">
      <c r="A46" s="93">
        <v>30</v>
      </c>
      <c r="B46" s="112"/>
      <c r="C46" s="112"/>
      <c r="D46" s="86"/>
      <c r="E46" s="86"/>
      <c r="F46" s="86"/>
      <c r="G46" s="86"/>
      <c r="H46" s="86"/>
      <c r="I46" s="86"/>
      <c r="J46" s="88"/>
      <c r="K46" s="89"/>
      <c r="L46" s="90"/>
      <c r="M46" s="91"/>
      <c r="N46" s="90" t="str">
        <f t="shared" si="0"/>
        <v>NA</v>
      </c>
      <c r="O46" s="92"/>
    </row>
    <row r="49" spans="1:15" s="105" customFormat="1" ht="12" customHeight="1">
      <c r="A49" s="77" t="s">
        <v>73</v>
      </c>
      <c r="B49" s="57"/>
      <c r="C49" s="114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1:15" s="105" customFormat="1" ht="22.5" customHeight="1">
      <c r="A50" s="77"/>
      <c r="B50" s="57"/>
      <c r="C50" s="115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</row>
    <row r="51" spans="2:13" s="105" customFormat="1" ht="13.5" customHeight="1">
      <c r="B51" s="57"/>
      <c r="C51" s="57"/>
      <c r="D51" s="106"/>
      <c r="E51" s="106"/>
      <c r="F51" s="106"/>
      <c r="G51" s="106"/>
      <c r="H51" s="106"/>
      <c r="I51" s="108"/>
      <c r="J51" s="109"/>
      <c r="K51" s="109"/>
      <c r="L51" s="109"/>
      <c r="M51" s="109"/>
    </row>
    <row r="52" spans="2:4" s="105" customFormat="1" ht="15">
      <c r="B52" s="57"/>
      <c r="C52" s="57"/>
      <c r="D52" s="77" t="s">
        <v>74</v>
      </c>
    </row>
    <row r="53" spans="1:15" ht="15">
      <c r="A53" s="105"/>
      <c r="D53" s="77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</row>
  </sheetData>
  <sheetProtection/>
  <protectedRanges>
    <protectedRange password="E963" sqref="I33:I44 I17:I31" name="F?rmulas 1_1"/>
  </protectedRanges>
  <mergeCells count="16">
    <mergeCell ref="K15:K16"/>
    <mergeCell ref="L15:L16"/>
    <mergeCell ref="N15:N16"/>
    <mergeCell ref="O15:O16"/>
    <mergeCell ref="A15:A16"/>
    <mergeCell ref="B15:B16"/>
    <mergeCell ref="C15:C16"/>
    <mergeCell ref="D15:H15"/>
    <mergeCell ref="I15:I16"/>
    <mergeCell ref="J15:J16"/>
    <mergeCell ref="C5:J5"/>
    <mergeCell ref="G6:H6"/>
    <mergeCell ref="M6:O6"/>
    <mergeCell ref="G8:H8"/>
    <mergeCell ref="M8:O8"/>
    <mergeCell ref="M12:O12"/>
  </mergeCells>
  <dataValidations count="5">
    <dataValidation type="decimal" allowBlank="1" showInputMessage="1" showErrorMessage="1" promptTitle="CONVOCATORIA 2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M17:M46">
      <formula1>0</formula1>
      <formula2>5</formula2>
    </dataValidation>
    <dataValidation type="decimal" allowBlank="1" showInputMessage="1" showErrorMessage="1" promptTitle="CONVOCATORIA 1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J17:J46">
      <formula1>0</formula1>
      <formula2>5</formula2>
    </dataValidation>
    <dataValidation allowBlank="1" showInputMessage="1" showErrorMessage="1" promptTitle="NOMBRE DEL CURSO" prompt="Ingrese el nombre del curso como aparece en plataforma" sqref="C8"/>
    <dataValidation type="textLength" allowBlank="1" showInputMessage="1" showErrorMessage="1" promptTitle="CODIGO DEL CURSO" prompt="El código del curso debe contener siete dígitos, como aparece en plataforma" errorTitle="CODIGO ERRÓNEO" error="Recuerde que el código tiene siete digitos, debe ingresarlo como aparece en plataforma" sqref="C10">
      <formula1>6</formula1>
      <formula2>7</formula2>
    </dataValidation>
    <dataValidation type="decimal" allowBlank="1" showInputMessage="1" showErrorMessage="1" promptTitle="EVALUACIÓN PERMANENTE" prompt="Esta celda solo permite números, si el estudiante no presentó ingrese 0,0 para que la fórmula calcule correctamente" errorTitle="DATO INCORRECTO" error="Debe ingresar solo valores numéricos, si el estudiante no se presentó ingrese 0,0 para que la formula calcule correctamente" sqref="E32:I32 E45:I46 E33:H44 D17:D46 E17:H31">
      <formula1>0</formula1>
      <formula2>5</formula2>
    </dataValidation>
  </dataValidations>
  <hyperlinks>
    <hyperlink ref="M12" r:id="rId1" display="HAMMESRGARAVITO@GMAIL.COM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6">
      <selection activeCell="L12" sqref="L12"/>
    </sheetView>
  </sheetViews>
  <sheetFormatPr defaultColWidth="11.421875" defaultRowHeight="15"/>
  <cols>
    <col min="1" max="1" width="6.00390625" style="57" customWidth="1"/>
    <col min="2" max="2" width="18.421875" style="57" customWidth="1"/>
    <col min="3" max="3" width="37.28125" style="57" customWidth="1"/>
    <col min="4" max="11" width="6.421875" style="385" customWidth="1"/>
    <col min="12" max="12" width="7.28125" style="385" bestFit="1" customWidth="1"/>
    <col min="13" max="13" width="10.8515625" style="57" customWidth="1"/>
    <col min="14" max="14" width="10.28125" style="57" customWidth="1"/>
    <col min="15" max="15" width="12.28125" style="57" customWidth="1"/>
    <col min="16" max="16384" width="11.421875" style="57" customWidth="1"/>
  </cols>
  <sheetData>
    <row r="1" spans="1:15" s="55" customFormat="1" ht="24">
      <c r="A1" s="53" t="s">
        <v>47</v>
      </c>
      <c r="B1" s="53"/>
      <c r="C1" s="53"/>
      <c r="D1" s="381"/>
      <c r="E1" s="381"/>
      <c r="F1" s="381"/>
      <c r="G1" s="381"/>
      <c r="H1" s="381"/>
      <c r="I1" s="381"/>
      <c r="J1" s="381"/>
      <c r="K1" s="381"/>
      <c r="L1" s="381"/>
      <c r="M1" s="53"/>
      <c r="N1" s="54"/>
      <c r="O1" s="54"/>
    </row>
    <row r="2" spans="1:15" s="55" customFormat="1" ht="12">
      <c r="A2" s="53" t="s">
        <v>48</v>
      </c>
      <c r="B2" s="53"/>
      <c r="C2" s="53"/>
      <c r="D2" s="381"/>
      <c r="E2" s="381"/>
      <c r="F2" s="381"/>
      <c r="G2" s="381"/>
      <c r="H2" s="381"/>
      <c r="I2" s="381"/>
      <c r="J2" s="381"/>
      <c r="K2" s="381"/>
      <c r="L2" s="381"/>
      <c r="M2" s="53"/>
      <c r="N2" s="54"/>
      <c r="O2" s="54"/>
    </row>
    <row r="3" spans="1:15" s="55" customFormat="1" ht="12">
      <c r="A3" s="56" t="s">
        <v>49</v>
      </c>
      <c r="B3" s="56"/>
      <c r="C3" s="56"/>
      <c r="D3" s="382"/>
      <c r="E3" s="382"/>
      <c r="F3" s="382"/>
      <c r="G3" s="382"/>
      <c r="H3" s="382"/>
      <c r="I3" s="382"/>
      <c r="J3" s="382"/>
      <c r="K3" s="382"/>
      <c r="L3" s="382"/>
      <c r="M3" s="56"/>
      <c r="N3" s="54"/>
      <c r="O3" s="54"/>
    </row>
    <row r="4" spans="1:15" s="55" customFormat="1" ht="12">
      <c r="A4" s="56" t="s">
        <v>50</v>
      </c>
      <c r="B4" s="56"/>
      <c r="C4" s="56"/>
      <c r="D4" s="382"/>
      <c r="E4" s="382"/>
      <c r="F4" s="382"/>
      <c r="G4" s="382"/>
      <c r="H4" s="382"/>
      <c r="I4" s="382"/>
      <c r="J4" s="382"/>
      <c r="K4" s="382"/>
      <c r="L4" s="382"/>
      <c r="M4" s="56"/>
      <c r="N4" s="54"/>
      <c r="O4" s="54"/>
    </row>
    <row r="5" spans="3:12" ht="11.25" customHeight="1">
      <c r="C5" s="617"/>
      <c r="D5" s="617"/>
      <c r="E5" s="617"/>
      <c r="F5" s="617"/>
      <c r="G5" s="617"/>
      <c r="H5" s="617"/>
      <c r="I5" s="617"/>
      <c r="J5" s="617"/>
      <c r="K5" s="362"/>
      <c r="L5" s="362"/>
    </row>
    <row r="6" spans="1:15" s="60" customFormat="1" ht="12.75">
      <c r="A6" s="59" t="s">
        <v>51</v>
      </c>
      <c r="C6" s="61" t="s">
        <v>132</v>
      </c>
      <c r="D6" s="62"/>
      <c r="E6" s="383" t="s">
        <v>52</v>
      </c>
      <c r="F6" s="384"/>
      <c r="G6" s="618">
        <v>2</v>
      </c>
      <c r="H6" s="619"/>
      <c r="I6" s="384"/>
      <c r="J6" s="71" t="s">
        <v>53</v>
      </c>
      <c r="K6" s="384"/>
      <c r="L6" s="383"/>
      <c r="M6" s="620" t="s">
        <v>54</v>
      </c>
      <c r="N6" s="620"/>
      <c r="O6" s="620"/>
    </row>
    <row r="7" spans="1:15" s="60" customFormat="1" ht="3.75" customHeight="1">
      <c r="A7" s="59"/>
      <c r="C7" s="65"/>
      <c r="D7" s="62"/>
      <c r="E7" s="383"/>
      <c r="F7" s="384"/>
      <c r="G7" s="384"/>
      <c r="H7" s="384"/>
      <c r="I7" s="384"/>
      <c r="J7" s="383"/>
      <c r="K7" s="384"/>
      <c r="L7" s="383"/>
      <c r="M7" s="64"/>
      <c r="N7" s="66"/>
      <c r="O7" s="66"/>
    </row>
    <row r="8" spans="1:15" s="60" customFormat="1" ht="12.75">
      <c r="A8" s="59" t="s">
        <v>55</v>
      </c>
      <c r="C8" s="67" t="s">
        <v>156</v>
      </c>
      <c r="D8" s="62"/>
      <c r="E8" s="383" t="s">
        <v>56</v>
      </c>
      <c r="F8" s="384"/>
      <c r="G8" s="618">
        <v>1</v>
      </c>
      <c r="H8" s="619"/>
      <c r="I8" s="384"/>
      <c r="J8" s="71" t="s">
        <v>0</v>
      </c>
      <c r="K8" s="384"/>
      <c r="L8" s="383"/>
      <c r="M8" s="618">
        <v>79317934</v>
      </c>
      <c r="N8" s="621"/>
      <c r="O8" s="619"/>
    </row>
    <row r="9" spans="1:15" s="60" customFormat="1" ht="3.75" customHeight="1">
      <c r="A9" s="59"/>
      <c r="C9" s="65"/>
      <c r="D9" s="62"/>
      <c r="E9" s="384"/>
      <c r="F9" s="384"/>
      <c r="G9" s="384"/>
      <c r="H9" s="384"/>
      <c r="I9" s="384"/>
      <c r="J9" s="383"/>
      <c r="K9" s="384"/>
      <c r="L9" s="383"/>
      <c r="M9" s="64"/>
      <c r="N9" s="66"/>
      <c r="O9" s="66"/>
    </row>
    <row r="10" spans="1:15" s="60" customFormat="1" ht="12.75">
      <c r="A10" s="59" t="s">
        <v>57</v>
      </c>
      <c r="C10" s="68" t="s">
        <v>157</v>
      </c>
      <c r="D10" s="62"/>
      <c r="E10" s="383" t="s">
        <v>58</v>
      </c>
      <c r="F10" s="384"/>
      <c r="G10" s="384"/>
      <c r="H10" s="363"/>
      <c r="I10" s="384"/>
      <c r="J10" s="71" t="s">
        <v>59</v>
      </c>
      <c r="K10" s="384"/>
      <c r="L10" s="383"/>
      <c r="M10" s="70">
        <v>3752127</v>
      </c>
      <c r="N10" s="71" t="s">
        <v>60</v>
      </c>
      <c r="O10" s="69">
        <v>3124291921</v>
      </c>
    </row>
    <row r="11" spans="1:15" s="60" customFormat="1" ht="4.5" customHeight="1">
      <c r="A11" s="59"/>
      <c r="C11" s="65"/>
      <c r="D11" s="62"/>
      <c r="E11" s="384"/>
      <c r="F11" s="384"/>
      <c r="G11" s="384"/>
      <c r="H11" s="384"/>
      <c r="I11" s="384"/>
      <c r="J11" s="383"/>
      <c r="K11" s="384"/>
      <c r="L11" s="383"/>
      <c r="M11" s="64"/>
      <c r="N11" s="66"/>
      <c r="O11" s="66"/>
    </row>
    <row r="12" spans="1:15" s="60" customFormat="1" ht="15">
      <c r="A12" s="59" t="s">
        <v>61</v>
      </c>
      <c r="C12" s="72" t="s">
        <v>44</v>
      </c>
      <c r="D12" s="62"/>
      <c r="E12" s="384"/>
      <c r="F12" s="384"/>
      <c r="G12" s="384"/>
      <c r="H12" s="384"/>
      <c r="I12" s="384"/>
      <c r="J12" s="71" t="s">
        <v>62</v>
      </c>
      <c r="K12" s="384"/>
      <c r="L12" s="383"/>
      <c r="M12" s="622" t="s">
        <v>63</v>
      </c>
      <c r="N12" s="623"/>
      <c r="O12" s="623"/>
    </row>
    <row r="13" spans="3:15" ht="4.5" customHeight="1">
      <c r="C13" s="73"/>
      <c r="D13" s="74"/>
      <c r="J13" s="386"/>
      <c r="L13" s="386"/>
      <c r="M13" s="76"/>
      <c r="N13" s="77"/>
      <c r="O13" s="77"/>
    </row>
    <row r="14" ht="9.75" customHeight="1"/>
    <row r="15" spans="1:15" s="79" customFormat="1" ht="24" customHeight="1">
      <c r="A15" s="628" t="s">
        <v>64</v>
      </c>
      <c r="B15" s="628" t="s">
        <v>65</v>
      </c>
      <c r="C15" s="629" t="s">
        <v>66</v>
      </c>
      <c r="D15" s="631" t="s">
        <v>67</v>
      </c>
      <c r="E15" s="631"/>
      <c r="F15" s="631"/>
      <c r="G15" s="631"/>
      <c r="H15" s="631"/>
      <c r="I15" s="624">
        <v>0.6</v>
      </c>
      <c r="J15" s="632" t="s">
        <v>68</v>
      </c>
      <c r="K15" s="624">
        <v>0.4</v>
      </c>
      <c r="L15" s="626">
        <v>1</v>
      </c>
      <c r="M15" s="78" t="s">
        <v>69</v>
      </c>
      <c r="N15" s="627" t="s">
        <v>70</v>
      </c>
      <c r="O15" s="627" t="s">
        <v>71</v>
      </c>
    </row>
    <row r="16" spans="1:15" s="82" customFormat="1" ht="13.5" customHeight="1">
      <c r="A16" s="628"/>
      <c r="B16" s="628"/>
      <c r="C16" s="630"/>
      <c r="D16" s="80">
        <v>1</v>
      </c>
      <c r="E16" s="80">
        <v>2</v>
      </c>
      <c r="F16" s="80">
        <v>3</v>
      </c>
      <c r="G16" s="80">
        <v>4</v>
      </c>
      <c r="H16" s="80">
        <v>5</v>
      </c>
      <c r="I16" s="625"/>
      <c r="J16" s="633"/>
      <c r="K16" s="625"/>
      <c r="L16" s="626"/>
      <c r="M16" s="81" t="s">
        <v>72</v>
      </c>
      <c r="N16" s="627"/>
      <c r="O16" s="627"/>
    </row>
    <row r="17" spans="1:15" s="55" customFormat="1" ht="15">
      <c r="A17" s="83">
        <v>1</v>
      </c>
      <c r="B17" s="112">
        <v>84651002013</v>
      </c>
      <c r="C17" s="111" t="s">
        <v>158</v>
      </c>
      <c r="D17" s="387">
        <v>3.207500000000001</v>
      </c>
      <c r="E17" s="86">
        <f>D17+0.3</f>
        <v>3.5075000000000007</v>
      </c>
      <c r="F17" s="86">
        <f>D17-0.3</f>
        <v>2.907500000000001</v>
      </c>
      <c r="G17" s="86">
        <f>D17+0.5</f>
        <v>3.707500000000001</v>
      </c>
      <c r="H17" s="86">
        <f>D17-0.5</f>
        <v>2.707500000000001</v>
      </c>
      <c r="I17" s="87">
        <f>D17*0.7+0.1</f>
        <v>2.3452500000000005</v>
      </c>
      <c r="J17" s="88">
        <v>2.5</v>
      </c>
      <c r="K17" s="89">
        <f aca="true" t="shared" si="0" ref="K17:K23">J17*0.4</f>
        <v>1</v>
      </c>
      <c r="L17" s="90">
        <f>I17+K17+0.1</f>
        <v>3.4452500000000006</v>
      </c>
      <c r="M17" s="91"/>
      <c r="N17" s="90" t="str">
        <f aca="true" t="shared" si="1" ref="N17:N46">IF(M17&gt;0,(L17+M17)/2,"NA")</f>
        <v>NA</v>
      </c>
      <c r="O17" s="92"/>
    </row>
    <row r="18" spans="1:15" s="55" customFormat="1" ht="15">
      <c r="A18" s="93">
        <v>2</v>
      </c>
      <c r="B18" s="112">
        <v>84651012013</v>
      </c>
      <c r="C18" s="111" t="s">
        <v>159</v>
      </c>
      <c r="D18" s="387">
        <v>3.5146875000000004</v>
      </c>
      <c r="E18" s="86">
        <f aca="true" t="shared" si="2" ref="E18:E45">D18+0.3</f>
        <v>3.8146875000000002</v>
      </c>
      <c r="F18" s="86">
        <f aca="true" t="shared" si="3" ref="F18:F45">D18-0.3</f>
        <v>3.2146875000000006</v>
      </c>
      <c r="G18" s="86">
        <f aca="true" t="shared" si="4" ref="G18:G45">D18+0.5</f>
        <v>4.014687500000001</v>
      </c>
      <c r="H18" s="86">
        <f aca="true" t="shared" si="5" ref="H18:H45">D18-0.5</f>
        <v>3.0146875000000004</v>
      </c>
      <c r="I18" s="87">
        <f aca="true" t="shared" si="6" ref="I18:I45">D18*0.7+0.1</f>
        <v>2.56028125</v>
      </c>
      <c r="J18" s="88">
        <v>1.8</v>
      </c>
      <c r="K18" s="89">
        <f t="shared" si="0"/>
        <v>0.7200000000000001</v>
      </c>
      <c r="L18" s="90">
        <f aca="true" t="shared" si="7" ref="L18:L44">I18+K18+0.1</f>
        <v>3.3802812500000003</v>
      </c>
      <c r="M18" s="91"/>
      <c r="N18" s="90" t="str">
        <f t="shared" si="1"/>
        <v>NA</v>
      </c>
      <c r="O18" s="92"/>
    </row>
    <row r="19" spans="1:15" s="55" customFormat="1" ht="15">
      <c r="A19" s="83">
        <v>3</v>
      </c>
      <c r="B19" s="112">
        <v>84651042013</v>
      </c>
      <c r="C19" s="111" t="s">
        <v>160</v>
      </c>
      <c r="D19" s="387">
        <v>0</v>
      </c>
      <c r="E19" s="387">
        <v>0</v>
      </c>
      <c r="F19" s="387">
        <v>0</v>
      </c>
      <c r="G19" s="387">
        <v>0</v>
      </c>
      <c r="H19" s="387">
        <v>0</v>
      </c>
      <c r="I19" s="387">
        <v>0</v>
      </c>
      <c r="J19" s="88">
        <v>0</v>
      </c>
      <c r="K19" s="89">
        <f t="shared" si="0"/>
        <v>0</v>
      </c>
      <c r="L19" s="89">
        <f>K19*0.4</f>
        <v>0</v>
      </c>
      <c r="M19" s="91"/>
      <c r="N19" s="90" t="str">
        <f t="shared" si="1"/>
        <v>NA</v>
      </c>
      <c r="O19" s="92"/>
    </row>
    <row r="20" spans="1:15" s="55" customFormat="1" ht="15">
      <c r="A20" s="93">
        <v>4</v>
      </c>
      <c r="B20" s="112">
        <v>84651052013</v>
      </c>
      <c r="C20" s="111" t="s">
        <v>161</v>
      </c>
      <c r="D20" s="387">
        <v>4.013437499999999</v>
      </c>
      <c r="E20" s="86">
        <f t="shared" si="2"/>
        <v>4.313437499999999</v>
      </c>
      <c r="F20" s="86">
        <f t="shared" si="3"/>
        <v>3.7134374999999995</v>
      </c>
      <c r="G20" s="86">
        <f t="shared" si="4"/>
        <v>4.513437499999999</v>
      </c>
      <c r="H20" s="86">
        <f t="shared" si="5"/>
        <v>3.5134374999999993</v>
      </c>
      <c r="I20" s="87">
        <f t="shared" si="6"/>
        <v>2.9094062499999995</v>
      </c>
      <c r="J20" s="88">
        <v>2.3</v>
      </c>
      <c r="K20" s="89">
        <f t="shared" si="0"/>
        <v>0.9199999999999999</v>
      </c>
      <c r="L20" s="90">
        <f t="shared" si="7"/>
        <v>3.9294062499999995</v>
      </c>
      <c r="M20" s="91"/>
      <c r="N20" s="90" t="str">
        <f t="shared" si="1"/>
        <v>NA</v>
      </c>
      <c r="O20" s="92"/>
    </row>
    <row r="21" spans="1:15" s="55" customFormat="1" ht="15">
      <c r="A21" s="83">
        <v>5</v>
      </c>
      <c r="B21" s="112">
        <v>84651072013</v>
      </c>
      <c r="C21" s="111" t="s">
        <v>162</v>
      </c>
      <c r="D21" s="387">
        <v>3.9775000000000005</v>
      </c>
      <c r="E21" s="86">
        <f t="shared" si="2"/>
        <v>4.277500000000001</v>
      </c>
      <c r="F21" s="86">
        <f t="shared" si="3"/>
        <v>3.6775000000000007</v>
      </c>
      <c r="G21" s="86">
        <f t="shared" si="4"/>
        <v>4.477500000000001</v>
      </c>
      <c r="H21" s="86">
        <f t="shared" si="5"/>
        <v>3.4775000000000005</v>
      </c>
      <c r="I21" s="87">
        <f t="shared" si="6"/>
        <v>2.88425</v>
      </c>
      <c r="J21" s="88">
        <v>1.6</v>
      </c>
      <c r="K21" s="89">
        <f t="shared" si="0"/>
        <v>0.6400000000000001</v>
      </c>
      <c r="L21" s="90">
        <f t="shared" si="7"/>
        <v>3.6242500000000004</v>
      </c>
      <c r="M21" s="91"/>
      <c r="N21" s="90" t="str">
        <f t="shared" si="1"/>
        <v>NA</v>
      </c>
      <c r="O21" s="92"/>
    </row>
    <row r="22" spans="1:15" s="55" customFormat="1" ht="15">
      <c r="A22" s="93">
        <v>6</v>
      </c>
      <c r="B22" s="112">
        <v>84651092013</v>
      </c>
      <c r="C22" s="111" t="s">
        <v>163</v>
      </c>
      <c r="D22" s="387">
        <v>0</v>
      </c>
      <c r="E22" s="387">
        <v>0</v>
      </c>
      <c r="F22" s="387">
        <v>0</v>
      </c>
      <c r="G22" s="387">
        <v>0</v>
      </c>
      <c r="H22" s="387">
        <v>0</v>
      </c>
      <c r="I22" s="87">
        <f t="shared" si="6"/>
        <v>0.1</v>
      </c>
      <c r="J22" s="88">
        <v>0</v>
      </c>
      <c r="K22" s="89">
        <f t="shared" si="0"/>
        <v>0</v>
      </c>
      <c r="L22" s="89">
        <f>K22*0.4</f>
        <v>0</v>
      </c>
      <c r="M22" s="91"/>
      <c r="N22" s="90" t="str">
        <f t="shared" si="1"/>
        <v>NA</v>
      </c>
      <c r="O22" s="92"/>
    </row>
    <row r="23" spans="1:15" s="55" customFormat="1" ht="15">
      <c r="A23" s="83">
        <v>7</v>
      </c>
      <c r="B23" s="112">
        <v>84651112013</v>
      </c>
      <c r="C23" s="111" t="s">
        <v>164</v>
      </c>
      <c r="D23" s="387">
        <v>3.7221875</v>
      </c>
      <c r="E23" s="86">
        <f t="shared" si="2"/>
        <v>4.0221875</v>
      </c>
      <c r="F23" s="86">
        <f t="shared" si="3"/>
        <v>3.4221875</v>
      </c>
      <c r="G23" s="86">
        <f t="shared" si="4"/>
        <v>4.2221875</v>
      </c>
      <c r="H23" s="86">
        <f t="shared" si="5"/>
        <v>3.2221875</v>
      </c>
      <c r="I23" s="87">
        <f t="shared" si="6"/>
        <v>2.70553125</v>
      </c>
      <c r="J23" s="88">
        <v>1.7</v>
      </c>
      <c r="K23" s="89">
        <f t="shared" si="0"/>
        <v>0.68</v>
      </c>
      <c r="L23" s="90">
        <f t="shared" si="7"/>
        <v>3.48553125</v>
      </c>
      <c r="M23" s="91"/>
      <c r="N23" s="90" t="str">
        <f t="shared" si="1"/>
        <v>NA</v>
      </c>
      <c r="O23" s="92"/>
    </row>
    <row r="24" spans="1:15" s="55" customFormat="1" ht="15">
      <c r="A24" s="93">
        <v>8</v>
      </c>
      <c r="B24" s="112">
        <v>84651122013</v>
      </c>
      <c r="C24" s="111" t="s">
        <v>165</v>
      </c>
      <c r="D24" s="387">
        <v>0</v>
      </c>
      <c r="E24" s="387">
        <v>0</v>
      </c>
      <c r="F24" s="387">
        <v>0</v>
      </c>
      <c r="G24" s="387">
        <v>0</v>
      </c>
      <c r="H24" s="387">
        <v>0</v>
      </c>
      <c r="I24" s="387">
        <v>0</v>
      </c>
      <c r="J24" s="387">
        <v>0</v>
      </c>
      <c r="K24" s="387">
        <v>0</v>
      </c>
      <c r="L24" s="90">
        <v>0</v>
      </c>
      <c r="M24" s="91"/>
      <c r="N24" s="90" t="str">
        <f t="shared" si="1"/>
        <v>NA</v>
      </c>
      <c r="O24" s="92"/>
    </row>
    <row r="25" spans="1:15" s="102" customFormat="1" ht="15">
      <c r="A25" s="83">
        <v>9</v>
      </c>
      <c r="B25" s="112">
        <v>84651132013</v>
      </c>
      <c r="C25" s="111" t="s">
        <v>166</v>
      </c>
      <c r="D25" s="387">
        <v>3.2643750000000002</v>
      </c>
      <c r="E25" s="86">
        <f t="shared" si="2"/>
        <v>3.564375</v>
      </c>
      <c r="F25" s="86">
        <f t="shared" si="3"/>
        <v>2.9643750000000004</v>
      </c>
      <c r="G25" s="86">
        <f t="shared" si="4"/>
        <v>3.7643750000000002</v>
      </c>
      <c r="H25" s="86">
        <f t="shared" si="5"/>
        <v>2.7643750000000002</v>
      </c>
      <c r="I25" s="87">
        <f t="shared" si="6"/>
        <v>2.3850625</v>
      </c>
      <c r="J25" s="95">
        <v>2.1</v>
      </c>
      <c r="K25" s="89">
        <f>J25*0.4</f>
        <v>0.8400000000000001</v>
      </c>
      <c r="L25" s="90">
        <f t="shared" si="7"/>
        <v>3.3250625</v>
      </c>
      <c r="M25" s="100"/>
      <c r="N25" s="99" t="str">
        <f t="shared" si="1"/>
        <v>NA</v>
      </c>
      <c r="O25" s="101"/>
    </row>
    <row r="26" spans="1:15" s="102" customFormat="1" ht="15">
      <c r="A26" s="93">
        <v>10</v>
      </c>
      <c r="B26" s="112">
        <v>84651142013</v>
      </c>
      <c r="C26" s="111" t="s">
        <v>167</v>
      </c>
      <c r="D26" s="387">
        <v>3.34125</v>
      </c>
      <c r="E26" s="86">
        <f t="shared" si="2"/>
        <v>3.64125</v>
      </c>
      <c r="F26" s="86">
        <f t="shared" si="3"/>
        <v>3.0412500000000002</v>
      </c>
      <c r="G26" s="86">
        <f t="shared" si="4"/>
        <v>3.84125</v>
      </c>
      <c r="H26" s="86">
        <f t="shared" si="5"/>
        <v>2.84125</v>
      </c>
      <c r="I26" s="87">
        <f t="shared" si="6"/>
        <v>2.438875</v>
      </c>
      <c r="J26" s="95">
        <v>1.7</v>
      </c>
      <c r="K26" s="89">
        <f>J26*0.4</f>
        <v>0.68</v>
      </c>
      <c r="L26" s="90">
        <f t="shared" si="7"/>
        <v>3.218875</v>
      </c>
      <c r="M26" s="100"/>
      <c r="N26" s="99" t="str">
        <f t="shared" si="1"/>
        <v>NA</v>
      </c>
      <c r="O26" s="101"/>
    </row>
    <row r="27" spans="1:15" s="102" customFormat="1" ht="15">
      <c r="A27" s="83">
        <v>11</v>
      </c>
      <c r="B27" s="112">
        <v>84651152013</v>
      </c>
      <c r="C27" s="111" t="s">
        <v>168</v>
      </c>
      <c r="D27" s="387">
        <v>2.7109375</v>
      </c>
      <c r="E27" s="86">
        <f t="shared" si="2"/>
        <v>3.0109375</v>
      </c>
      <c r="F27" s="86">
        <f t="shared" si="3"/>
        <v>2.4109375</v>
      </c>
      <c r="G27" s="86">
        <f t="shared" si="4"/>
        <v>3.2109375</v>
      </c>
      <c r="H27" s="86">
        <f t="shared" si="5"/>
        <v>2.2109375</v>
      </c>
      <c r="I27" s="87">
        <f t="shared" si="6"/>
        <v>1.99765625</v>
      </c>
      <c r="J27" s="95"/>
      <c r="K27" s="89">
        <f>J27*0.4</f>
        <v>0</v>
      </c>
      <c r="L27" s="90">
        <f t="shared" si="7"/>
        <v>2.09765625</v>
      </c>
      <c r="M27" s="100"/>
      <c r="N27" s="99" t="str">
        <f t="shared" si="1"/>
        <v>NA</v>
      </c>
      <c r="O27" s="101"/>
    </row>
    <row r="28" spans="1:15" s="102" customFormat="1" ht="15">
      <c r="A28" s="93">
        <v>12</v>
      </c>
      <c r="B28" s="112">
        <v>84601482013</v>
      </c>
      <c r="C28" s="111" t="s">
        <v>169</v>
      </c>
      <c r="D28" s="387">
        <v>0</v>
      </c>
      <c r="E28" s="387">
        <v>0</v>
      </c>
      <c r="F28" s="387">
        <v>0</v>
      </c>
      <c r="G28" s="387">
        <v>0</v>
      </c>
      <c r="H28" s="387">
        <v>0</v>
      </c>
      <c r="I28" s="387">
        <v>0</v>
      </c>
      <c r="J28" s="387">
        <v>0</v>
      </c>
      <c r="K28" s="387">
        <v>0</v>
      </c>
      <c r="L28" s="387">
        <v>0</v>
      </c>
      <c r="M28" s="100"/>
      <c r="N28" s="99" t="str">
        <f t="shared" si="1"/>
        <v>NA</v>
      </c>
      <c r="O28" s="101"/>
    </row>
    <row r="29" spans="1:15" s="102" customFormat="1" ht="15">
      <c r="A29" s="83">
        <v>13</v>
      </c>
      <c r="B29" s="112">
        <v>84601492013</v>
      </c>
      <c r="C29" s="111" t="s">
        <v>170</v>
      </c>
      <c r="D29" s="387">
        <v>0</v>
      </c>
      <c r="E29" s="387">
        <v>0</v>
      </c>
      <c r="F29" s="387">
        <v>0</v>
      </c>
      <c r="G29" s="387">
        <v>0</v>
      </c>
      <c r="H29" s="387">
        <v>0</v>
      </c>
      <c r="I29" s="387">
        <v>0</v>
      </c>
      <c r="J29" s="387">
        <v>0</v>
      </c>
      <c r="K29" s="387">
        <v>0</v>
      </c>
      <c r="L29" s="387">
        <v>0</v>
      </c>
      <c r="M29" s="100"/>
      <c r="N29" s="99" t="str">
        <f t="shared" si="1"/>
        <v>NA</v>
      </c>
      <c r="O29" s="101"/>
    </row>
    <row r="30" spans="1:15" s="102" customFormat="1" ht="15">
      <c r="A30" s="93">
        <v>14</v>
      </c>
      <c r="B30" s="112">
        <v>84651182013</v>
      </c>
      <c r="C30" s="111" t="s">
        <v>171</v>
      </c>
      <c r="D30" s="387">
        <v>4.155</v>
      </c>
      <c r="E30" s="86">
        <f t="shared" si="2"/>
        <v>4.455</v>
      </c>
      <c r="F30" s="86">
        <f t="shared" si="3"/>
        <v>3.8550000000000004</v>
      </c>
      <c r="G30" s="86">
        <f t="shared" si="4"/>
        <v>4.655</v>
      </c>
      <c r="H30" s="86">
        <f t="shared" si="5"/>
        <v>3.6550000000000002</v>
      </c>
      <c r="I30" s="87">
        <f t="shared" si="6"/>
        <v>3.0085</v>
      </c>
      <c r="J30" s="95">
        <v>1.2</v>
      </c>
      <c r="K30" s="89">
        <f aca="true" t="shared" si="8" ref="K30:K45">J30*0.4</f>
        <v>0.48</v>
      </c>
      <c r="L30" s="90">
        <f t="shared" si="7"/>
        <v>3.5885000000000002</v>
      </c>
      <c r="M30" s="100"/>
      <c r="N30" s="99" t="str">
        <f t="shared" si="1"/>
        <v>NA</v>
      </c>
      <c r="O30" s="101"/>
    </row>
    <row r="31" spans="1:15" s="102" customFormat="1" ht="15">
      <c r="A31" s="83">
        <v>15</v>
      </c>
      <c r="B31" s="112">
        <v>84651192013</v>
      </c>
      <c r="C31" s="111" t="s">
        <v>172</v>
      </c>
      <c r="D31" s="387">
        <v>3.4150000000000005</v>
      </c>
      <c r="E31" s="86">
        <f t="shared" si="2"/>
        <v>3.7150000000000003</v>
      </c>
      <c r="F31" s="86">
        <f t="shared" si="3"/>
        <v>3.1150000000000007</v>
      </c>
      <c r="G31" s="86">
        <f t="shared" si="4"/>
        <v>3.9150000000000005</v>
      </c>
      <c r="H31" s="86">
        <f t="shared" si="5"/>
        <v>2.9150000000000005</v>
      </c>
      <c r="I31" s="87">
        <f t="shared" si="6"/>
        <v>2.4905000000000004</v>
      </c>
      <c r="J31" s="95">
        <v>1.9</v>
      </c>
      <c r="K31" s="89">
        <f t="shared" si="8"/>
        <v>0.76</v>
      </c>
      <c r="L31" s="90">
        <f t="shared" si="7"/>
        <v>3.3505000000000007</v>
      </c>
      <c r="M31" s="100"/>
      <c r="N31" s="99" t="str">
        <f t="shared" si="1"/>
        <v>NA</v>
      </c>
      <c r="O31" s="101"/>
    </row>
    <row r="32" spans="1:15" s="102" customFormat="1" ht="15">
      <c r="A32" s="93">
        <v>16</v>
      </c>
      <c r="B32" s="112">
        <v>84651202013</v>
      </c>
      <c r="C32" s="111" t="s">
        <v>173</v>
      </c>
      <c r="D32" s="387">
        <v>4.1240625</v>
      </c>
      <c r="E32" s="86">
        <f t="shared" si="2"/>
        <v>4.4240625</v>
      </c>
      <c r="F32" s="86">
        <f t="shared" si="3"/>
        <v>3.8240625</v>
      </c>
      <c r="G32" s="86">
        <f t="shared" si="4"/>
        <v>4.6240625</v>
      </c>
      <c r="H32" s="86">
        <f t="shared" si="5"/>
        <v>3.6240625</v>
      </c>
      <c r="I32" s="87">
        <f t="shared" si="6"/>
        <v>2.98684375</v>
      </c>
      <c r="J32" s="88">
        <v>1.8</v>
      </c>
      <c r="K32" s="89">
        <f t="shared" si="8"/>
        <v>0.7200000000000001</v>
      </c>
      <c r="L32" s="90">
        <f t="shared" si="7"/>
        <v>3.80684375</v>
      </c>
      <c r="M32" s="91"/>
      <c r="N32" s="90" t="str">
        <f t="shared" si="1"/>
        <v>NA</v>
      </c>
      <c r="O32" s="92"/>
    </row>
    <row r="33" spans="1:15" s="102" customFormat="1" ht="15">
      <c r="A33" s="83">
        <v>17</v>
      </c>
      <c r="B33" s="112">
        <v>84651232013</v>
      </c>
      <c r="C33" s="111" t="s">
        <v>174</v>
      </c>
      <c r="D33" s="387">
        <v>3.2565625000000002</v>
      </c>
      <c r="E33" s="86">
        <f t="shared" si="2"/>
        <v>3.5565625</v>
      </c>
      <c r="F33" s="86">
        <f t="shared" si="3"/>
        <v>2.9565625000000004</v>
      </c>
      <c r="G33" s="86">
        <f t="shared" si="4"/>
        <v>3.7565625000000002</v>
      </c>
      <c r="H33" s="86">
        <f t="shared" si="5"/>
        <v>2.7565625000000002</v>
      </c>
      <c r="I33" s="87">
        <f t="shared" si="6"/>
        <v>2.37959375</v>
      </c>
      <c r="J33" s="95">
        <v>2.6</v>
      </c>
      <c r="K33" s="89">
        <f t="shared" si="8"/>
        <v>1.04</v>
      </c>
      <c r="L33" s="90">
        <f t="shared" si="7"/>
        <v>3.5195937500000003</v>
      </c>
      <c r="M33" s="100"/>
      <c r="N33" s="99" t="str">
        <f t="shared" si="1"/>
        <v>NA</v>
      </c>
      <c r="O33" s="101"/>
    </row>
    <row r="34" spans="1:15" s="102" customFormat="1" ht="15">
      <c r="A34" s="93">
        <v>18</v>
      </c>
      <c r="B34" s="112">
        <v>84651242013</v>
      </c>
      <c r="C34" s="111" t="s">
        <v>175</v>
      </c>
      <c r="D34" s="387">
        <v>4.035312500000001</v>
      </c>
      <c r="E34" s="86">
        <f t="shared" si="2"/>
        <v>4.335312500000001</v>
      </c>
      <c r="F34" s="86">
        <f t="shared" si="3"/>
        <v>3.735312500000001</v>
      </c>
      <c r="G34" s="86">
        <f t="shared" si="4"/>
        <v>4.535312500000001</v>
      </c>
      <c r="H34" s="86">
        <f t="shared" si="5"/>
        <v>3.5353125000000007</v>
      </c>
      <c r="I34" s="87">
        <f t="shared" si="6"/>
        <v>2.9247187500000003</v>
      </c>
      <c r="J34" s="95">
        <v>2</v>
      </c>
      <c r="K34" s="89">
        <f t="shared" si="8"/>
        <v>0.8</v>
      </c>
      <c r="L34" s="90">
        <f t="shared" si="7"/>
        <v>3.82471875</v>
      </c>
      <c r="M34" s="100"/>
      <c r="N34" s="99" t="str">
        <f t="shared" si="1"/>
        <v>NA</v>
      </c>
      <c r="O34" s="101"/>
    </row>
    <row r="35" spans="1:15" s="102" customFormat="1" ht="15">
      <c r="A35" s="83">
        <v>19</v>
      </c>
      <c r="B35" s="112">
        <v>84651262013</v>
      </c>
      <c r="C35" s="111" t="s">
        <v>176</v>
      </c>
      <c r="D35" s="387">
        <v>3.9790624999999995</v>
      </c>
      <c r="E35" s="86">
        <f t="shared" si="2"/>
        <v>4.279062499999999</v>
      </c>
      <c r="F35" s="86">
        <f t="shared" si="3"/>
        <v>3.6790624999999997</v>
      </c>
      <c r="G35" s="86">
        <f t="shared" si="4"/>
        <v>4.4790624999999995</v>
      </c>
      <c r="H35" s="86">
        <f t="shared" si="5"/>
        <v>3.4790624999999995</v>
      </c>
      <c r="I35" s="87">
        <f t="shared" si="6"/>
        <v>2.8853437499999997</v>
      </c>
      <c r="J35" s="95">
        <v>1.8</v>
      </c>
      <c r="K35" s="89">
        <f t="shared" si="8"/>
        <v>0.7200000000000001</v>
      </c>
      <c r="L35" s="90">
        <f t="shared" si="7"/>
        <v>3.70534375</v>
      </c>
      <c r="M35" s="100"/>
      <c r="N35" s="99" t="str">
        <f t="shared" si="1"/>
        <v>NA</v>
      </c>
      <c r="O35" s="101"/>
    </row>
    <row r="36" spans="1:15" s="102" customFormat="1" ht="15">
      <c r="A36" s="93">
        <v>20</v>
      </c>
      <c r="B36" s="112">
        <v>84651302013</v>
      </c>
      <c r="C36" s="111" t="s">
        <v>177</v>
      </c>
      <c r="D36" s="387">
        <v>3.3665625</v>
      </c>
      <c r="E36" s="86">
        <f t="shared" si="2"/>
        <v>3.6665625</v>
      </c>
      <c r="F36" s="86">
        <f t="shared" si="3"/>
        <v>3.0665625000000003</v>
      </c>
      <c r="G36" s="86">
        <f t="shared" si="4"/>
        <v>3.8665625</v>
      </c>
      <c r="H36" s="86">
        <f t="shared" si="5"/>
        <v>2.8665625</v>
      </c>
      <c r="I36" s="87">
        <f t="shared" si="6"/>
        <v>2.45659375</v>
      </c>
      <c r="J36" s="95">
        <v>1.8</v>
      </c>
      <c r="K36" s="89">
        <f t="shared" si="8"/>
        <v>0.7200000000000001</v>
      </c>
      <c r="L36" s="90">
        <f t="shared" si="7"/>
        <v>3.2765937500000004</v>
      </c>
      <c r="M36" s="100"/>
      <c r="N36" s="99" t="str">
        <f t="shared" si="1"/>
        <v>NA</v>
      </c>
      <c r="O36" s="101"/>
    </row>
    <row r="37" spans="1:15" s="102" customFormat="1" ht="15">
      <c r="A37" s="83">
        <v>21</v>
      </c>
      <c r="B37" s="112">
        <v>84651322013</v>
      </c>
      <c r="C37" s="111" t="s">
        <v>178</v>
      </c>
      <c r="D37" s="387">
        <v>3.7971874999999997</v>
      </c>
      <c r="E37" s="86">
        <f t="shared" si="2"/>
        <v>4.0971874999999995</v>
      </c>
      <c r="F37" s="86">
        <f t="shared" si="3"/>
        <v>3.4971875</v>
      </c>
      <c r="G37" s="86">
        <f t="shared" si="4"/>
        <v>4.2971875</v>
      </c>
      <c r="H37" s="86">
        <f t="shared" si="5"/>
        <v>3.2971874999999997</v>
      </c>
      <c r="I37" s="87">
        <f t="shared" si="6"/>
        <v>2.7580312499999997</v>
      </c>
      <c r="J37" s="95">
        <v>1.8</v>
      </c>
      <c r="K37" s="89">
        <f t="shared" si="8"/>
        <v>0.7200000000000001</v>
      </c>
      <c r="L37" s="90">
        <f t="shared" si="7"/>
        <v>3.57803125</v>
      </c>
      <c r="M37" s="100"/>
      <c r="N37" s="99" t="str">
        <f t="shared" si="1"/>
        <v>NA</v>
      </c>
      <c r="O37" s="101"/>
    </row>
    <row r="38" spans="1:15" s="55" customFormat="1" ht="15">
      <c r="A38" s="93">
        <v>22</v>
      </c>
      <c r="B38" s="112">
        <v>84651372013</v>
      </c>
      <c r="C38" s="111" t="s">
        <v>179</v>
      </c>
      <c r="D38" s="387">
        <v>3.3475</v>
      </c>
      <c r="E38" s="86">
        <f t="shared" si="2"/>
        <v>3.6475</v>
      </c>
      <c r="F38" s="86">
        <f t="shared" si="3"/>
        <v>3.0475000000000003</v>
      </c>
      <c r="G38" s="86">
        <f t="shared" si="4"/>
        <v>3.8475</v>
      </c>
      <c r="H38" s="86">
        <f t="shared" si="5"/>
        <v>2.8475</v>
      </c>
      <c r="I38" s="87">
        <f t="shared" si="6"/>
        <v>2.44325</v>
      </c>
      <c r="J38" s="95">
        <v>2</v>
      </c>
      <c r="K38" s="89">
        <f t="shared" si="8"/>
        <v>0.8</v>
      </c>
      <c r="L38" s="90">
        <f t="shared" si="7"/>
        <v>3.34325</v>
      </c>
      <c r="M38" s="100"/>
      <c r="N38" s="99" t="str">
        <f t="shared" si="1"/>
        <v>NA</v>
      </c>
      <c r="O38" s="101"/>
    </row>
    <row r="39" spans="1:15" s="55" customFormat="1" ht="15">
      <c r="A39" s="83">
        <v>23</v>
      </c>
      <c r="B39" s="112">
        <v>84651392013</v>
      </c>
      <c r="C39" s="111" t="s">
        <v>180</v>
      </c>
      <c r="D39" s="387">
        <v>4.133125</v>
      </c>
      <c r="E39" s="86">
        <f t="shared" si="2"/>
        <v>4.4331249999999995</v>
      </c>
      <c r="F39" s="86">
        <f t="shared" si="3"/>
        <v>3.833125</v>
      </c>
      <c r="G39" s="86">
        <f t="shared" si="4"/>
        <v>4.633125</v>
      </c>
      <c r="H39" s="86">
        <f t="shared" si="5"/>
        <v>3.6331249999999997</v>
      </c>
      <c r="I39" s="87">
        <f t="shared" si="6"/>
        <v>2.9931875</v>
      </c>
      <c r="J39" s="88">
        <v>2</v>
      </c>
      <c r="K39" s="89">
        <f t="shared" si="8"/>
        <v>0.8</v>
      </c>
      <c r="L39" s="90">
        <f t="shared" si="7"/>
        <v>3.8931875000000002</v>
      </c>
      <c r="M39" s="91"/>
      <c r="N39" s="90" t="str">
        <f t="shared" si="1"/>
        <v>NA</v>
      </c>
      <c r="O39" s="92"/>
    </row>
    <row r="40" spans="1:15" s="55" customFormat="1" ht="15">
      <c r="A40" s="93">
        <v>24</v>
      </c>
      <c r="B40" s="112">
        <v>84651402013</v>
      </c>
      <c r="C40" s="111" t="s">
        <v>181</v>
      </c>
      <c r="D40" s="387">
        <v>3.4478125000000004</v>
      </c>
      <c r="E40" s="86">
        <f t="shared" si="2"/>
        <v>3.7478125</v>
      </c>
      <c r="F40" s="86">
        <f t="shared" si="3"/>
        <v>3.1478125000000006</v>
      </c>
      <c r="G40" s="86">
        <f t="shared" si="4"/>
        <v>3.9478125000000004</v>
      </c>
      <c r="H40" s="86">
        <f t="shared" si="5"/>
        <v>2.9478125000000004</v>
      </c>
      <c r="I40" s="87">
        <f t="shared" si="6"/>
        <v>2.5134687500000004</v>
      </c>
      <c r="J40" s="88">
        <v>2</v>
      </c>
      <c r="K40" s="89">
        <f t="shared" si="8"/>
        <v>0.8</v>
      </c>
      <c r="L40" s="90">
        <f t="shared" si="7"/>
        <v>3.4134687500000003</v>
      </c>
      <c r="M40" s="91"/>
      <c r="N40" s="90" t="str">
        <f t="shared" si="1"/>
        <v>NA</v>
      </c>
      <c r="O40" s="92"/>
    </row>
    <row r="41" spans="1:15" s="55" customFormat="1" ht="15">
      <c r="A41" s="83">
        <v>25</v>
      </c>
      <c r="B41" s="112">
        <v>84651412013</v>
      </c>
      <c r="C41" s="111" t="s">
        <v>182</v>
      </c>
      <c r="D41" s="387">
        <v>3.9259375</v>
      </c>
      <c r="E41" s="86">
        <f t="shared" si="2"/>
        <v>4.2259375</v>
      </c>
      <c r="F41" s="86">
        <f t="shared" si="3"/>
        <v>3.6259375</v>
      </c>
      <c r="G41" s="86">
        <f t="shared" si="4"/>
        <v>4.4259375</v>
      </c>
      <c r="H41" s="86">
        <f t="shared" si="5"/>
        <v>3.4259375</v>
      </c>
      <c r="I41" s="87">
        <f t="shared" si="6"/>
        <v>2.8481562499999997</v>
      </c>
      <c r="J41" s="88">
        <v>2.6</v>
      </c>
      <c r="K41" s="89">
        <f t="shared" si="8"/>
        <v>1.04</v>
      </c>
      <c r="L41" s="90">
        <f t="shared" si="7"/>
        <v>3.98815625</v>
      </c>
      <c r="M41" s="91"/>
      <c r="N41" s="90" t="str">
        <f t="shared" si="1"/>
        <v>NA</v>
      </c>
      <c r="O41" s="92"/>
    </row>
    <row r="42" spans="1:15" s="55" customFormat="1" ht="15">
      <c r="A42" s="93">
        <v>26</v>
      </c>
      <c r="B42" s="112">
        <v>84651422013</v>
      </c>
      <c r="C42" s="111" t="s">
        <v>183</v>
      </c>
      <c r="D42" s="387">
        <v>3.8690625000000005</v>
      </c>
      <c r="E42" s="86">
        <f t="shared" si="2"/>
        <v>4.169062500000001</v>
      </c>
      <c r="F42" s="86">
        <f t="shared" si="3"/>
        <v>3.5690625000000007</v>
      </c>
      <c r="G42" s="86">
        <f t="shared" si="4"/>
        <v>4.3690625</v>
      </c>
      <c r="H42" s="86">
        <f t="shared" si="5"/>
        <v>3.3690625000000005</v>
      </c>
      <c r="I42" s="87">
        <f t="shared" si="6"/>
        <v>2.80834375</v>
      </c>
      <c r="J42" s="88">
        <v>2.3</v>
      </c>
      <c r="K42" s="89">
        <f t="shared" si="8"/>
        <v>0.9199999999999999</v>
      </c>
      <c r="L42" s="90">
        <f t="shared" si="7"/>
        <v>3.82834375</v>
      </c>
      <c r="M42" s="91"/>
      <c r="N42" s="90" t="str">
        <f t="shared" si="1"/>
        <v>NA</v>
      </c>
      <c r="O42" s="92"/>
    </row>
    <row r="43" spans="1:15" s="55" customFormat="1" ht="15">
      <c r="A43" s="83">
        <v>27</v>
      </c>
      <c r="B43" s="112">
        <v>84651462013</v>
      </c>
      <c r="C43" s="111" t="s">
        <v>184</v>
      </c>
      <c r="D43" s="387">
        <v>4.344375</v>
      </c>
      <c r="E43" s="86">
        <f t="shared" si="2"/>
        <v>4.644375</v>
      </c>
      <c r="F43" s="86">
        <f t="shared" si="3"/>
        <v>4.0443750000000005</v>
      </c>
      <c r="G43" s="86">
        <f t="shared" si="4"/>
        <v>4.844375</v>
      </c>
      <c r="H43" s="86">
        <f t="shared" si="5"/>
        <v>3.8443750000000003</v>
      </c>
      <c r="I43" s="87">
        <f t="shared" si="6"/>
        <v>3.1410625000000003</v>
      </c>
      <c r="J43" s="88">
        <v>2.8</v>
      </c>
      <c r="K43" s="89">
        <f t="shared" si="8"/>
        <v>1.1199999999999999</v>
      </c>
      <c r="L43" s="90">
        <f t="shared" si="7"/>
        <v>4.3610625</v>
      </c>
      <c r="M43" s="91"/>
      <c r="N43" s="90" t="str">
        <f t="shared" si="1"/>
        <v>NA</v>
      </c>
      <c r="O43" s="92"/>
    </row>
    <row r="44" spans="1:15" s="55" customFormat="1" ht="15">
      <c r="A44" s="93">
        <v>28</v>
      </c>
      <c r="B44" s="364" t="s">
        <v>230</v>
      </c>
      <c r="C44" s="112" t="s">
        <v>220</v>
      </c>
      <c r="D44" s="387">
        <v>3.9621875</v>
      </c>
      <c r="E44" s="86">
        <f t="shared" si="2"/>
        <v>4.2621875000000005</v>
      </c>
      <c r="F44" s="86">
        <f t="shared" si="3"/>
        <v>3.6621875000000004</v>
      </c>
      <c r="G44" s="86">
        <f t="shared" si="4"/>
        <v>4.462187500000001</v>
      </c>
      <c r="H44" s="86">
        <f t="shared" si="5"/>
        <v>3.4621875</v>
      </c>
      <c r="I44" s="87">
        <f t="shared" si="6"/>
        <v>2.87353125</v>
      </c>
      <c r="J44" s="88">
        <v>1.9</v>
      </c>
      <c r="K44" s="89">
        <f t="shared" si="8"/>
        <v>0.76</v>
      </c>
      <c r="L44" s="90">
        <f t="shared" si="7"/>
        <v>3.73353125</v>
      </c>
      <c r="M44" s="91"/>
      <c r="N44" s="90" t="str">
        <f t="shared" si="1"/>
        <v>NA</v>
      </c>
      <c r="O44" s="92"/>
    </row>
    <row r="45" spans="1:15" s="55" customFormat="1" ht="15">
      <c r="A45" s="83">
        <v>29</v>
      </c>
      <c r="B45" s="112">
        <v>84650792013</v>
      </c>
      <c r="C45" s="112" t="s">
        <v>229</v>
      </c>
      <c r="D45" s="387">
        <v>3.954375</v>
      </c>
      <c r="E45" s="86">
        <f t="shared" si="2"/>
        <v>4.2543750000000005</v>
      </c>
      <c r="F45" s="86">
        <f t="shared" si="3"/>
        <v>3.6543750000000004</v>
      </c>
      <c r="G45" s="86">
        <f t="shared" si="4"/>
        <v>4.454375000000001</v>
      </c>
      <c r="H45" s="86">
        <f t="shared" si="5"/>
        <v>3.454375</v>
      </c>
      <c r="I45" s="87">
        <f t="shared" si="6"/>
        <v>2.8680625</v>
      </c>
      <c r="J45" s="88">
        <v>2</v>
      </c>
      <c r="K45" s="89">
        <f t="shared" si="8"/>
        <v>0.8</v>
      </c>
      <c r="L45" s="90">
        <f>I45+K45</f>
        <v>3.6680625000000004</v>
      </c>
      <c r="M45" s="91"/>
      <c r="N45" s="90" t="str">
        <f t="shared" si="1"/>
        <v>NA</v>
      </c>
      <c r="O45" s="92"/>
    </row>
    <row r="46" spans="1:15" s="55" customFormat="1" ht="15">
      <c r="A46" s="93">
        <v>30</v>
      </c>
      <c r="B46" s="112"/>
      <c r="C46" s="112"/>
      <c r="D46" s="86"/>
      <c r="E46" s="86"/>
      <c r="F46" s="86"/>
      <c r="G46" s="86"/>
      <c r="H46" s="86"/>
      <c r="I46" s="86"/>
      <c r="J46" s="88"/>
      <c r="K46" s="89"/>
      <c r="L46" s="90"/>
      <c r="M46" s="91"/>
      <c r="N46" s="90" t="str">
        <f t="shared" si="1"/>
        <v>NA</v>
      </c>
      <c r="O46" s="92"/>
    </row>
    <row r="49" spans="1:15" s="105" customFormat="1" ht="12" customHeight="1">
      <c r="A49" s="77" t="s">
        <v>73</v>
      </c>
      <c r="B49" s="57"/>
      <c r="C49" s="114"/>
      <c r="D49" s="388"/>
      <c r="E49" s="388"/>
      <c r="F49" s="388"/>
      <c r="G49" s="388"/>
      <c r="H49" s="388"/>
      <c r="I49" s="388"/>
      <c r="J49" s="388"/>
      <c r="K49" s="388"/>
      <c r="L49" s="388"/>
      <c r="M49" s="106"/>
      <c r="N49" s="106"/>
      <c r="O49" s="106"/>
    </row>
    <row r="50" spans="1:15" s="105" customFormat="1" ht="22.5" customHeight="1">
      <c r="A50" s="77"/>
      <c r="B50" s="57"/>
      <c r="C50" s="115"/>
      <c r="D50" s="389"/>
      <c r="E50" s="389"/>
      <c r="F50" s="389"/>
      <c r="G50" s="389"/>
      <c r="H50" s="389"/>
      <c r="I50" s="389"/>
      <c r="J50" s="389"/>
      <c r="K50" s="389"/>
      <c r="L50" s="389"/>
      <c r="M50" s="107"/>
      <c r="N50" s="107"/>
      <c r="O50" s="107"/>
    </row>
    <row r="51" spans="2:13" s="105" customFormat="1" ht="13.5" customHeight="1">
      <c r="B51" s="57"/>
      <c r="C51" s="57"/>
      <c r="D51" s="388"/>
      <c r="E51" s="388"/>
      <c r="F51" s="388"/>
      <c r="G51" s="388"/>
      <c r="H51" s="388"/>
      <c r="I51" s="390"/>
      <c r="J51" s="391"/>
      <c r="K51" s="391"/>
      <c r="L51" s="391"/>
      <c r="M51" s="109"/>
    </row>
    <row r="52" spans="2:12" s="105" customFormat="1" ht="15">
      <c r="B52" s="57"/>
      <c r="C52" s="57"/>
      <c r="D52" s="392" t="s">
        <v>74</v>
      </c>
      <c r="E52" s="393"/>
      <c r="F52" s="393"/>
      <c r="G52" s="393"/>
      <c r="H52" s="393"/>
      <c r="I52" s="393"/>
      <c r="J52" s="393"/>
      <c r="K52" s="393"/>
      <c r="L52" s="393"/>
    </row>
    <row r="53" spans="1:15" ht="15">
      <c r="A53" s="105"/>
      <c r="D53" s="392"/>
      <c r="E53" s="393"/>
      <c r="F53" s="393"/>
      <c r="G53" s="393"/>
      <c r="H53" s="393"/>
      <c r="I53" s="393"/>
      <c r="J53" s="393"/>
      <c r="K53" s="393"/>
      <c r="L53" s="393"/>
      <c r="M53" s="105"/>
      <c r="N53" s="105"/>
      <c r="O53" s="105"/>
    </row>
  </sheetData>
  <sheetProtection/>
  <protectedRanges>
    <protectedRange password="E963" sqref="I17:I18 I20:I23 I25:I27 I30:I45" name="F?rmulas 1_1"/>
  </protectedRanges>
  <mergeCells count="16">
    <mergeCell ref="K15:K16"/>
    <mergeCell ref="L15:L16"/>
    <mergeCell ref="N15:N16"/>
    <mergeCell ref="O15:O16"/>
    <mergeCell ref="A15:A16"/>
    <mergeCell ref="B15:B16"/>
    <mergeCell ref="C15:C16"/>
    <mergeCell ref="D15:H15"/>
    <mergeCell ref="I15:I16"/>
    <mergeCell ref="J15:J16"/>
    <mergeCell ref="C5:J5"/>
    <mergeCell ref="G6:H6"/>
    <mergeCell ref="M6:O6"/>
    <mergeCell ref="G8:H8"/>
    <mergeCell ref="M8:O8"/>
    <mergeCell ref="M12:O12"/>
  </mergeCells>
  <dataValidations count="5">
    <dataValidation type="decimal" allowBlank="1" showInputMessage="1" showErrorMessage="1" promptTitle="EVALUACIÓN PERMANENTE" prompt="Esta celda solo permite números, si el estudiante no presentó ingrese 0,0 para que la fórmula calcule correctamente" errorTitle="DATO INCORRECTO" error="Debe ingresar solo valores numéricos, si el estudiante no se presentó ingrese 0,0 para que la formula calcule correctamente" sqref="I46 D46 E17:H18 E20:H21 E23:H23 E25:H27 E30:H46">
      <formula1>0</formula1>
      <formula2>5</formula2>
    </dataValidation>
    <dataValidation type="textLength" allowBlank="1" showInputMessage="1" showErrorMessage="1" promptTitle="CODIGO DEL CURSO" prompt="El código del curso debe contener siete dígitos, como aparece en plataforma" errorTitle="CODIGO ERRÓNEO" error="Recuerde que el código tiene siete digitos, debe ingresarlo como aparece en plataforma" sqref="C10">
      <formula1>6</formula1>
      <formula2>7</formula2>
    </dataValidation>
    <dataValidation allowBlank="1" showInputMessage="1" showErrorMessage="1" promptTitle="NOMBRE DEL CURSO" prompt="Ingrese el nombre del curso como aparece en plataforma" sqref="C8"/>
    <dataValidation type="decimal" allowBlank="1" showInputMessage="1" showErrorMessage="1" promptTitle="CONVOCATORIA 1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J17:J23 J25:J27 J30:J46">
      <formula1>0</formula1>
      <formula2>5</formula2>
    </dataValidation>
    <dataValidation type="decimal" allowBlank="1" showInputMessage="1" showErrorMessage="1" promptTitle="CONVOCATORIA 2" prompt="Esta celda solo permite números, si el estudiante no se presentó ingrese 0,0 para que la fórmula calcule correctamente&#10;" errorTitle="DATO ERRÓNEO" error="Debe ingresar solo valores numéricos, si el estudiante no se presentó ingrese 0,0 para que la formula calcule correctamente&#10;" sqref="M17:M46">
      <formula1>0</formula1>
      <formula2>5</formula2>
    </dataValidation>
  </dataValidations>
  <hyperlinks>
    <hyperlink ref="M12" r:id="rId1" display="HAMMESRGARAVITO@GMAIL.COM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FUNCIONARIO</dc:creator>
  <cp:keywords/>
  <dc:description/>
  <cp:lastModifiedBy>hammes reineth garavito suarez</cp:lastModifiedBy>
  <cp:lastPrinted>2013-12-04T16:47:54Z</cp:lastPrinted>
  <dcterms:created xsi:type="dcterms:W3CDTF">2012-09-06T14:58:29Z</dcterms:created>
  <dcterms:modified xsi:type="dcterms:W3CDTF">2014-07-08T20:33:42Z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